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1495" windowHeight="9930" tabRatio="827"/>
  </bookViews>
  <sheets>
    <sheet name="正式项目" sheetId="1" r:id="rId1"/>
    <sheet name="预备项目" sheetId="2" r:id="rId2"/>
    <sheet name="与2017年计划对比" sheetId="19" state="hidden" r:id="rId3"/>
    <sheet name="汇总表（分行业）" sheetId="18" state="hidden" r:id="rId4"/>
    <sheet name="汇总表（责任单位一）" sheetId="14" state="hidden" r:id="rId5"/>
    <sheet name="汇总表（责任单位二）" sheetId="15" state="hidden" r:id="rId6"/>
    <sheet name="汇总表（建设阶段）" sheetId="16" state="hidden" r:id="rId7"/>
    <sheet name="汇总表（按年度投资计划）" sheetId="17" state="hidden" r:id="rId8"/>
    <sheet name="省重点正式" sheetId="3" state="hidden" r:id="rId9"/>
    <sheet name="省重点预备" sheetId="4" state="hidden" r:id="rId10"/>
    <sheet name="2017年市重点正式" sheetId="5" state="hidden" r:id="rId11"/>
    <sheet name="2017年市重点预备" sheetId="7" state="hidden" r:id="rId12"/>
    <sheet name="2017市重点（调整后）" sheetId="20" state="hidden" r:id="rId13"/>
    <sheet name="2017年市重点进展(调整前)" sheetId="6" state="hidden" r:id="rId14"/>
    <sheet name="市建管中心" sheetId="9" state="hidden" r:id="rId15"/>
    <sheet name="Sheet1" sheetId="10" state="hidden" r:id="rId16"/>
    <sheet name="前三季度招商项目" sheetId="11" state="hidden" r:id="rId17"/>
    <sheet name="Sheet2" sheetId="12" state="hidden" r:id="rId18"/>
    <sheet name="市住建局" sheetId="8" state="hidden" r:id="rId19"/>
    <sheet name="1125城建计划" sheetId="21" state="hidden" r:id="rId20"/>
    <sheet name="参考-11月进度" sheetId="22" state="hidden" r:id="rId21"/>
  </sheets>
  <definedNames>
    <definedName name="_xlnm._FilterDatabase" localSheetId="10" hidden="1">'2017年市重点正式'!$A$5:$HP$506</definedName>
    <definedName name="_xlnm._FilterDatabase" localSheetId="1" hidden="1">预备项目!$A$3:$T$30</definedName>
    <definedName name="_xlnm._FilterDatabase" localSheetId="0" hidden="1">正式项目!$A$4:$IP$152</definedName>
    <definedName name="_xlnm.Print_Area" localSheetId="1">预备项目!$A$1:$L$30</definedName>
    <definedName name="_xlnm.Print_Area" localSheetId="0">正式项目!$A$1:$R$152</definedName>
    <definedName name="_xlnm.Print_Titles" localSheetId="1">预备项目!$3:$3</definedName>
    <definedName name="_xlnm.Print_Titles" localSheetId="0">正式项目!$3:$4</definedName>
  </definedNames>
  <calcPr calcId="125725"/>
</workbook>
</file>

<file path=xl/calcChain.xml><?xml version="1.0" encoding="utf-8"?>
<calcChain xmlns="http://schemas.openxmlformats.org/spreadsheetml/2006/main">
  <c r="E7" i="1"/>
  <c r="G7" i="19" s="1"/>
  <c r="F7" i="1"/>
  <c r="E6" i="18" s="1"/>
  <c r="G7" i="1"/>
  <c r="F6" i="18" s="1"/>
  <c r="H7" i="1"/>
  <c r="I7"/>
  <c r="H6" i="18" s="1"/>
  <c r="E9" i="1"/>
  <c r="F9"/>
  <c r="E7" i="18" s="1"/>
  <c r="G9" i="1"/>
  <c r="H9"/>
  <c r="I9"/>
  <c r="E14"/>
  <c r="G9" i="19" s="1"/>
  <c r="F14" i="1"/>
  <c r="E8" i="18" s="1"/>
  <c r="G14" i="1"/>
  <c r="H9" i="19" s="1"/>
  <c r="H14" i="1"/>
  <c r="G8" i="18" s="1"/>
  <c r="I14" i="1"/>
  <c r="E16"/>
  <c r="C165" s="1"/>
  <c r="F16"/>
  <c r="G16"/>
  <c r="E165" s="1"/>
  <c r="H16"/>
  <c r="G10" i="18" s="1"/>
  <c r="I16" i="1"/>
  <c r="H10" i="18" s="1"/>
  <c r="E30" i="1"/>
  <c r="G15" i="19" s="1"/>
  <c r="F30" i="1"/>
  <c r="G30"/>
  <c r="F14" i="18" s="1"/>
  <c r="H30" i="1"/>
  <c r="G14" i="18" s="1"/>
  <c r="I30" i="1"/>
  <c r="H14" i="18" s="1"/>
  <c r="E36" i="1"/>
  <c r="C169" s="1"/>
  <c r="F36"/>
  <c r="E15" i="18" s="1"/>
  <c r="G36" i="1"/>
  <c r="E169" s="1"/>
  <c r="H36"/>
  <c r="G15" i="18" s="1"/>
  <c r="I36" i="1"/>
  <c r="H15" i="18" s="1"/>
  <c r="E89" i="1"/>
  <c r="C171" s="1"/>
  <c r="F89"/>
  <c r="D171" s="1"/>
  <c r="G89"/>
  <c r="F17" i="18" s="1"/>
  <c r="H89" i="1"/>
  <c r="G17" i="18" s="1"/>
  <c r="I89" i="1"/>
  <c r="E93"/>
  <c r="G19" i="19" s="1"/>
  <c r="F93" i="1"/>
  <c r="E18" i="18" s="1"/>
  <c r="G93" i="1"/>
  <c r="H19" i="19" s="1"/>
  <c r="H93" i="1"/>
  <c r="G18" i="18" s="1"/>
  <c r="I93" i="1"/>
  <c r="H18" i="18" s="1"/>
  <c r="E96" i="1"/>
  <c r="C174" s="1"/>
  <c r="F96"/>
  <c r="E20" i="18" s="1"/>
  <c r="G96" i="1"/>
  <c r="H21" i="19" s="1"/>
  <c r="H96" i="1"/>
  <c r="G20" i="18" s="1"/>
  <c r="I96" i="1"/>
  <c r="E101"/>
  <c r="C175" s="1"/>
  <c r="F101"/>
  <c r="G101"/>
  <c r="E175" s="1"/>
  <c r="H101"/>
  <c r="G21" i="18" s="1"/>
  <c r="I101" i="1"/>
  <c r="H21" i="18" s="1"/>
  <c r="E111" i="1"/>
  <c r="C177" s="1"/>
  <c r="F111"/>
  <c r="G111"/>
  <c r="H25" i="19" s="1"/>
  <c r="H111" i="1"/>
  <c r="I111"/>
  <c r="H24" i="18" s="1"/>
  <c r="E117" i="1"/>
  <c r="C178" s="1"/>
  <c r="F117"/>
  <c r="E26" i="18" s="1"/>
  <c r="G117" i="1"/>
  <c r="H27" i="19" s="1"/>
  <c r="H117" i="1"/>
  <c r="I117"/>
  <c r="H26" i="18" s="1"/>
  <c r="E145" i="1"/>
  <c r="C179" s="1"/>
  <c r="F145"/>
  <c r="D179" s="1"/>
  <c r="G145"/>
  <c r="E179" s="1"/>
  <c r="H145"/>
  <c r="I145"/>
  <c r="B160"/>
  <c r="B161"/>
  <c r="B162"/>
  <c r="C162"/>
  <c r="D162"/>
  <c r="E162"/>
  <c r="B163"/>
  <c r="D163"/>
  <c r="B164"/>
  <c r="C164"/>
  <c r="D164"/>
  <c r="E164"/>
  <c r="B165"/>
  <c r="D165"/>
  <c r="B166"/>
  <c r="B167"/>
  <c r="B168"/>
  <c r="C168"/>
  <c r="D168"/>
  <c r="E168"/>
  <c r="B169"/>
  <c r="D169"/>
  <c r="B170"/>
  <c r="B171"/>
  <c r="B172"/>
  <c r="B173"/>
  <c r="B174"/>
  <c r="E174"/>
  <c r="B175"/>
  <c r="D175"/>
  <c r="B176"/>
  <c r="B177"/>
  <c r="B178"/>
  <c r="B179"/>
  <c r="E5" i="2"/>
  <c r="E12"/>
  <c r="E4" s="1"/>
  <c r="E25"/>
  <c r="C5" i="19"/>
  <c r="D5"/>
  <c r="E5"/>
  <c r="D6"/>
  <c r="E6"/>
  <c r="D7"/>
  <c r="E7"/>
  <c r="F7"/>
  <c r="D8"/>
  <c r="E8"/>
  <c r="F8"/>
  <c r="H8"/>
  <c r="D9"/>
  <c r="E9"/>
  <c r="F9"/>
  <c r="D10"/>
  <c r="E10"/>
  <c r="F10"/>
  <c r="G10"/>
  <c r="H10"/>
  <c r="D11"/>
  <c r="E11"/>
  <c r="F11"/>
  <c r="G11"/>
  <c r="D12"/>
  <c r="E12"/>
  <c r="D13"/>
  <c r="E13"/>
  <c r="F13"/>
  <c r="G13"/>
  <c r="H13"/>
  <c r="D14"/>
  <c r="E14"/>
  <c r="D15"/>
  <c r="E15"/>
  <c r="F15"/>
  <c r="D16"/>
  <c r="E16"/>
  <c r="F16"/>
  <c r="F14" s="1"/>
  <c r="F12" s="1"/>
  <c r="D17"/>
  <c r="E17"/>
  <c r="F17"/>
  <c r="D18"/>
  <c r="E18"/>
  <c r="H18"/>
  <c r="D19"/>
  <c r="E19"/>
  <c r="D20"/>
  <c r="E20"/>
  <c r="D21"/>
  <c r="E21"/>
  <c r="F21"/>
  <c r="G21"/>
  <c r="D22"/>
  <c r="E22"/>
  <c r="F22"/>
  <c r="D23"/>
  <c r="E23"/>
  <c r="D24"/>
  <c r="E24"/>
  <c r="F24"/>
  <c r="G24"/>
  <c r="H24"/>
  <c r="D25"/>
  <c r="E25"/>
  <c r="F25"/>
  <c r="D26"/>
  <c r="E26"/>
  <c r="F26"/>
  <c r="G26"/>
  <c r="H26"/>
  <c r="D27"/>
  <c r="E27"/>
  <c r="F27"/>
  <c r="C6" i="18"/>
  <c r="G6"/>
  <c r="C7"/>
  <c r="G7"/>
  <c r="C8"/>
  <c r="D8"/>
  <c r="F8"/>
  <c r="H8"/>
  <c r="C9"/>
  <c r="D9"/>
  <c r="E9"/>
  <c r="F9"/>
  <c r="G9"/>
  <c r="H9"/>
  <c r="C10"/>
  <c r="E10"/>
  <c r="C12"/>
  <c r="D12"/>
  <c r="E12"/>
  <c r="F12"/>
  <c r="G12"/>
  <c r="H12"/>
  <c r="C14"/>
  <c r="E14"/>
  <c r="C15"/>
  <c r="C16"/>
  <c r="H17"/>
  <c r="C20"/>
  <c r="H20"/>
  <c r="C21"/>
  <c r="E21"/>
  <c r="C23"/>
  <c r="D23"/>
  <c r="E23"/>
  <c r="F23"/>
  <c r="G23"/>
  <c r="H23"/>
  <c r="C24"/>
  <c r="F24"/>
  <c r="C25"/>
  <c r="D25"/>
  <c r="E25"/>
  <c r="F25"/>
  <c r="G25"/>
  <c r="H25"/>
  <c r="C26"/>
  <c r="G26"/>
  <c r="C6" i="14"/>
  <c r="C5" s="1"/>
  <c r="D6"/>
  <c r="D5" s="1"/>
  <c r="E6"/>
  <c r="E5" s="1"/>
  <c r="F6"/>
  <c r="F5" s="1"/>
  <c r="G6"/>
  <c r="G5" s="1"/>
  <c r="C7"/>
  <c r="D7"/>
  <c r="E7"/>
  <c r="F7"/>
  <c r="G7"/>
  <c r="C8"/>
  <c r="D8"/>
  <c r="E8"/>
  <c r="F8"/>
  <c r="G8"/>
  <c r="C9"/>
  <c r="D9"/>
  <c r="E9"/>
  <c r="F9"/>
  <c r="G9"/>
  <c r="C10"/>
  <c r="D10"/>
  <c r="E10"/>
  <c r="F10"/>
  <c r="G10"/>
  <c r="C11"/>
  <c r="D11"/>
  <c r="E11"/>
  <c r="F11"/>
  <c r="G11"/>
  <c r="C12"/>
  <c r="D12"/>
  <c r="E12"/>
  <c r="F12"/>
  <c r="G12"/>
  <c r="C13"/>
  <c r="D13"/>
  <c r="E13"/>
  <c r="F13"/>
  <c r="G13"/>
  <c r="E5" i="15"/>
  <c r="F5"/>
  <c r="G5"/>
  <c r="H5"/>
  <c r="I5"/>
  <c r="J5"/>
  <c r="K5"/>
  <c r="L5"/>
  <c r="E6"/>
  <c r="F6"/>
  <c r="G6"/>
  <c r="H6"/>
  <c r="I6"/>
  <c r="J6"/>
  <c r="K6"/>
  <c r="L6"/>
  <c r="E7"/>
  <c r="F7"/>
  <c r="G7"/>
  <c r="H7"/>
  <c r="I7"/>
  <c r="J7"/>
  <c r="K7"/>
  <c r="L7"/>
  <c r="E8"/>
  <c r="F8"/>
  <c r="M8" s="1"/>
  <c r="G8"/>
  <c r="H8"/>
  <c r="I8"/>
  <c r="J8"/>
  <c r="K8"/>
  <c r="L8"/>
  <c r="E9"/>
  <c r="F9"/>
  <c r="G9"/>
  <c r="H9"/>
  <c r="I9"/>
  <c r="J9"/>
  <c r="K9"/>
  <c r="L9"/>
  <c r="E10"/>
  <c r="F10"/>
  <c r="G10"/>
  <c r="H10"/>
  <c r="I10"/>
  <c r="J10"/>
  <c r="K10"/>
  <c r="L10"/>
  <c r="E11"/>
  <c r="F11"/>
  <c r="G11"/>
  <c r="H11"/>
  <c r="I11"/>
  <c r="J11"/>
  <c r="K11"/>
  <c r="L11"/>
  <c r="E12"/>
  <c r="F12"/>
  <c r="G12"/>
  <c r="H12"/>
  <c r="I12"/>
  <c r="J12"/>
  <c r="K12"/>
  <c r="L12"/>
  <c r="E13"/>
  <c r="F13"/>
  <c r="G13"/>
  <c r="H13"/>
  <c r="I13"/>
  <c r="J13"/>
  <c r="K13"/>
  <c r="L13"/>
  <c r="C9" i="16"/>
  <c r="C8" s="1"/>
  <c r="D9"/>
  <c r="E9"/>
  <c r="E8" s="1"/>
  <c r="F9"/>
  <c r="G9"/>
  <c r="G8" s="1"/>
  <c r="C10"/>
  <c r="D10"/>
  <c r="E10"/>
  <c r="F10"/>
  <c r="G10"/>
  <c r="C11"/>
  <c r="D11"/>
  <c r="C13"/>
  <c r="C12" s="1"/>
  <c r="D13"/>
  <c r="D12" s="1"/>
  <c r="E13"/>
  <c r="F13"/>
  <c r="F12" s="1"/>
  <c r="G13"/>
  <c r="G12" s="1"/>
  <c r="C14"/>
  <c r="D14"/>
  <c r="E14"/>
  <c r="F14"/>
  <c r="G14"/>
  <c r="C15"/>
  <c r="D15"/>
  <c r="C17"/>
  <c r="C16" s="1"/>
  <c r="D17"/>
  <c r="D16" s="1"/>
  <c r="E17"/>
  <c r="E16" s="1"/>
  <c r="F17"/>
  <c r="F16" s="1"/>
  <c r="G17"/>
  <c r="G16" s="1"/>
  <c r="C18"/>
  <c r="D18"/>
  <c r="E18"/>
  <c r="F18"/>
  <c r="G18"/>
  <c r="C19"/>
  <c r="D19"/>
  <c r="C5" i="17"/>
  <c r="D5"/>
  <c r="E5"/>
  <c r="F5"/>
  <c r="G5"/>
  <c r="C6"/>
  <c r="D6"/>
  <c r="E6"/>
  <c r="F6"/>
  <c r="G6"/>
  <c r="C7"/>
  <c r="D7"/>
  <c r="E7"/>
  <c r="F7"/>
  <c r="G7"/>
  <c r="C8"/>
  <c r="D8"/>
  <c r="E8"/>
  <c r="F8"/>
  <c r="G8"/>
  <c r="L14" i="3"/>
  <c r="N14"/>
  <c r="G16"/>
  <c r="G8" s="1"/>
  <c r="L16"/>
  <c r="N16"/>
  <c r="F17"/>
  <c r="F8" s="1"/>
  <c r="F7" s="1"/>
  <c r="J17"/>
  <c r="K17"/>
  <c r="L17"/>
  <c r="N17"/>
  <c r="F18"/>
  <c r="G18"/>
  <c r="H21"/>
  <c r="H22"/>
  <c r="H8" s="1"/>
  <c r="H7" s="1"/>
  <c r="K28"/>
  <c r="K29"/>
  <c r="I30"/>
  <c r="J30"/>
  <c r="O32"/>
  <c r="F38"/>
  <c r="H38"/>
  <c r="H41"/>
  <c r="G49"/>
  <c r="G38" s="1"/>
  <c r="F55"/>
  <c r="G55"/>
  <c r="H55"/>
  <c r="E5" i="4"/>
  <c r="E8" i="5"/>
  <c r="F8"/>
  <c r="F7" s="1"/>
  <c r="G8"/>
  <c r="H8"/>
  <c r="E12"/>
  <c r="F12"/>
  <c r="G12"/>
  <c r="I12"/>
  <c r="H17"/>
  <c r="H12" s="1"/>
  <c r="E25"/>
  <c r="F25"/>
  <c r="G25"/>
  <c r="H25"/>
  <c r="I25"/>
  <c r="E59"/>
  <c r="E7" s="1"/>
  <c r="F59"/>
  <c r="G59"/>
  <c r="G7" s="1"/>
  <c r="H59"/>
  <c r="I59"/>
  <c r="I7" s="1"/>
  <c r="G61"/>
  <c r="E65"/>
  <c r="F65"/>
  <c r="G65"/>
  <c r="I65"/>
  <c r="G69"/>
  <c r="H69"/>
  <c r="H65" s="1"/>
  <c r="G76"/>
  <c r="H76"/>
  <c r="FV77"/>
  <c r="FW77"/>
  <c r="FV79"/>
  <c r="FW79"/>
  <c r="G109"/>
  <c r="H109"/>
  <c r="E132"/>
  <c r="F132"/>
  <c r="G132"/>
  <c r="H132"/>
  <c r="I132"/>
  <c r="H146"/>
  <c r="H131" s="1"/>
  <c r="E147"/>
  <c r="E146" s="1"/>
  <c r="F147"/>
  <c r="H147"/>
  <c r="I147"/>
  <c r="I146" s="1"/>
  <c r="G155"/>
  <c r="G157"/>
  <c r="G147" s="1"/>
  <c r="G146" s="1"/>
  <c r="E198"/>
  <c r="F198"/>
  <c r="F146" s="1"/>
  <c r="G198"/>
  <c r="I198"/>
  <c r="E269"/>
  <c r="E268" s="1"/>
  <c r="G269"/>
  <c r="G268" s="1"/>
  <c r="H269"/>
  <c r="I269"/>
  <c r="I268" s="1"/>
  <c r="G272"/>
  <c r="F277"/>
  <c r="F269" s="1"/>
  <c r="F268" s="1"/>
  <c r="E281"/>
  <c r="F281"/>
  <c r="H281"/>
  <c r="H268" s="1"/>
  <c r="I281"/>
  <c r="G297"/>
  <c r="G281" s="1"/>
  <c r="E312"/>
  <c r="F312"/>
  <c r="G312"/>
  <c r="H312"/>
  <c r="I312"/>
  <c r="E334"/>
  <c r="F334"/>
  <c r="H334"/>
  <c r="I334"/>
  <c r="G381"/>
  <c r="G334" s="1"/>
  <c r="G382"/>
  <c r="G383"/>
  <c r="E398"/>
  <c r="E397" s="1"/>
  <c r="F398"/>
  <c r="G398"/>
  <c r="H398"/>
  <c r="I398"/>
  <c r="I397" s="1"/>
  <c r="G409"/>
  <c r="E433"/>
  <c r="F433"/>
  <c r="G433"/>
  <c r="H433"/>
  <c r="I433"/>
  <c r="E446"/>
  <c r="F446"/>
  <c r="F397" s="1"/>
  <c r="H446"/>
  <c r="H397" s="1"/>
  <c r="G448"/>
  <c r="G446" s="1"/>
  <c r="E451"/>
  <c r="F451"/>
  <c r="G451"/>
  <c r="H451"/>
  <c r="I451"/>
  <c r="G496"/>
  <c r="D18" i="7"/>
  <c r="D6" s="1"/>
  <c r="D5" s="1"/>
  <c r="D53"/>
  <c r="D87"/>
  <c r="E7" i="20"/>
  <c r="F7"/>
  <c r="F6" s="1"/>
  <c r="G7"/>
  <c r="H7"/>
  <c r="E11"/>
  <c r="F11"/>
  <c r="G11"/>
  <c r="I11"/>
  <c r="H16"/>
  <c r="H11" s="1"/>
  <c r="E24"/>
  <c r="F24"/>
  <c r="G24"/>
  <c r="H24"/>
  <c r="I24"/>
  <c r="E58"/>
  <c r="E6" s="1"/>
  <c r="F58"/>
  <c r="G58"/>
  <c r="G6" s="1"/>
  <c r="H58"/>
  <c r="I58"/>
  <c r="I6" s="1"/>
  <c r="G60"/>
  <c r="E64"/>
  <c r="F64"/>
  <c r="G64"/>
  <c r="I64"/>
  <c r="G68"/>
  <c r="H68"/>
  <c r="H64" s="1"/>
  <c r="G75"/>
  <c r="H75"/>
  <c r="FV76"/>
  <c r="FW76"/>
  <c r="FV78"/>
  <c r="FW78"/>
  <c r="G108"/>
  <c r="H108"/>
  <c r="E131"/>
  <c r="F131"/>
  <c r="G131"/>
  <c r="H131"/>
  <c r="I131"/>
  <c r="H145"/>
  <c r="H130" s="1"/>
  <c r="E146"/>
  <c r="E145" s="1"/>
  <c r="F146"/>
  <c r="H146"/>
  <c r="I146"/>
  <c r="I145" s="1"/>
  <c r="G154"/>
  <c r="G156"/>
  <c r="G146" s="1"/>
  <c r="G145" s="1"/>
  <c r="E197"/>
  <c r="F197"/>
  <c r="F145" s="1"/>
  <c r="G197"/>
  <c r="I197"/>
  <c r="E268"/>
  <c r="E267" s="1"/>
  <c r="G268"/>
  <c r="G267" s="1"/>
  <c r="H268"/>
  <c r="I268"/>
  <c r="I267" s="1"/>
  <c r="G271"/>
  <c r="F276"/>
  <c r="F268" s="1"/>
  <c r="F267" s="1"/>
  <c r="E280"/>
  <c r="F280"/>
  <c r="H280"/>
  <c r="H267" s="1"/>
  <c r="I280"/>
  <c r="G296"/>
  <c r="G280" s="1"/>
  <c r="E311"/>
  <c r="F311"/>
  <c r="G311"/>
  <c r="H311"/>
  <c r="I311"/>
  <c r="E333"/>
  <c r="F333"/>
  <c r="H333"/>
  <c r="I333"/>
  <c r="G380"/>
  <c r="G333" s="1"/>
  <c r="G381"/>
  <c r="G382"/>
  <c r="E397"/>
  <c r="E396" s="1"/>
  <c r="F397"/>
  <c r="G397"/>
  <c r="H397"/>
  <c r="I397"/>
  <c r="I396" s="1"/>
  <c r="G408"/>
  <c r="E432"/>
  <c r="F432"/>
  <c r="G432"/>
  <c r="H432"/>
  <c r="I432"/>
  <c r="E445"/>
  <c r="F445"/>
  <c r="F396" s="1"/>
  <c r="H445"/>
  <c r="H396" s="1"/>
  <c r="G447"/>
  <c r="G445" s="1"/>
  <c r="E450"/>
  <c r="F450"/>
  <c r="G450"/>
  <c r="H450"/>
  <c r="I450"/>
  <c r="G495"/>
  <c r="E136" i="11"/>
  <c r="F5" i="12"/>
  <c r="G5"/>
  <c r="J7"/>
  <c r="I44"/>
  <c r="H56"/>
  <c r="H5" s="1"/>
  <c r="H58"/>
  <c r="J58" s="1"/>
  <c r="H65"/>
  <c r="J65" s="1"/>
  <c r="H69"/>
  <c r="J69" s="1"/>
  <c r="F92"/>
  <c r="F91" s="1"/>
  <c r="F90" s="1"/>
  <c r="G92"/>
  <c r="H92"/>
  <c r="H91" s="1"/>
  <c r="H90" s="1"/>
  <c r="G94"/>
  <c r="G91" s="1"/>
  <c r="G90" s="1"/>
  <c r="H94"/>
  <c r="F95"/>
  <c r="F94" s="1"/>
  <c r="F123"/>
  <c r="G123"/>
  <c r="H123"/>
  <c r="F125"/>
  <c r="G125"/>
  <c r="H125"/>
  <c r="F146"/>
  <c r="G146"/>
  <c r="H146"/>
  <c r="F155"/>
  <c r="G155"/>
  <c r="H155"/>
  <c r="F163"/>
  <c r="G163"/>
  <c r="H163"/>
  <c r="F167"/>
  <c r="G167"/>
  <c r="H167"/>
  <c r="F173"/>
  <c r="G173"/>
  <c r="H173"/>
  <c r="F178"/>
  <c r="G178"/>
  <c r="H178"/>
  <c r="F182"/>
  <c r="G182"/>
  <c r="H182"/>
  <c r="F186"/>
  <c r="G186"/>
  <c r="H186"/>
  <c r="H189"/>
  <c r="F190"/>
  <c r="F189" s="1"/>
  <c r="F191"/>
  <c r="F205"/>
  <c r="F208"/>
  <c r="F222"/>
  <c r="F223"/>
  <c r="F5" i="8"/>
  <c r="G5"/>
  <c r="J7"/>
  <c r="I44"/>
  <c r="H56"/>
  <c r="H5" s="1"/>
  <c r="H58"/>
  <c r="J58" s="1"/>
  <c r="H65"/>
  <c r="J65" s="1"/>
  <c r="H69"/>
  <c r="J69" s="1"/>
  <c r="F92"/>
  <c r="G92"/>
  <c r="H92"/>
  <c r="H91" s="1"/>
  <c r="H90" s="1"/>
  <c r="G94"/>
  <c r="G91" s="1"/>
  <c r="G90" s="1"/>
  <c r="H94"/>
  <c r="F95"/>
  <c r="F94" s="1"/>
  <c r="G103"/>
  <c r="H103"/>
  <c r="F104"/>
  <c r="F103" s="1"/>
  <c r="F105"/>
  <c r="G105"/>
  <c r="H105"/>
  <c r="F115"/>
  <c r="G115"/>
  <c r="H115"/>
  <c r="G124"/>
  <c r="H124"/>
  <c r="F125"/>
  <c r="F124" s="1"/>
  <c r="G126"/>
  <c r="H126"/>
  <c r="F136"/>
  <c r="F126" s="1"/>
  <c r="F137"/>
  <c r="G137"/>
  <c r="H137"/>
  <c r="F143"/>
  <c r="G143"/>
  <c r="H143"/>
  <c r="F144"/>
  <c r="F145"/>
  <c r="G145"/>
  <c r="H145"/>
  <c r="F158"/>
  <c r="G158"/>
  <c r="H158"/>
  <c r="F160"/>
  <c r="G160"/>
  <c r="H160"/>
  <c r="F181"/>
  <c r="G181"/>
  <c r="H181"/>
  <c r="F190"/>
  <c r="G190"/>
  <c r="H190"/>
  <c r="F198"/>
  <c r="G198"/>
  <c r="H198"/>
  <c r="F202"/>
  <c r="G202"/>
  <c r="H202"/>
  <c r="F208"/>
  <c r="G208"/>
  <c r="H208"/>
  <c r="F213"/>
  <c r="G213"/>
  <c r="H213"/>
  <c r="F217"/>
  <c r="G217"/>
  <c r="H217"/>
  <c r="F221"/>
  <c r="G221"/>
  <c r="H221"/>
  <c r="H224"/>
  <c r="F225"/>
  <c r="F224" s="1"/>
  <c r="F226"/>
  <c r="F240"/>
  <c r="F243"/>
  <c r="F257"/>
  <c r="F258"/>
  <c r="F5" i="21"/>
  <c r="G5"/>
  <c r="J7"/>
  <c r="I44"/>
  <c r="H56"/>
  <c r="H5" s="1"/>
  <c r="H58"/>
  <c r="J58" s="1"/>
  <c r="J64"/>
  <c r="H68"/>
  <c r="J68"/>
  <c r="F91"/>
  <c r="G91"/>
  <c r="G90" s="1"/>
  <c r="G89" s="1"/>
  <c r="H91"/>
  <c r="F93"/>
  <c r="F90" s="1"/>
  <c r="F89" s="1"/>
  <c r="G93"/>
  <c r="H93"/>
  <c r="H90" s="1"/>
  <c r="H89" s="1"/>
  <c r="F94"/>
  <c r="F102"/>
  <c r="G102"/>
  <c r="H102"/>
  <c r="F103"/>
  <c r="F104"/>
  <c r="G104"/>
  <c r="H104"/>
  <c r="F114"/>
  <c r="G114"/>
  <c r="H114"/>
  <c r="F123"/>
  <c r="G123"/>
  <c r="H123"/>
  <c r="F125"/>
  <c r="G125"/>
  <c r="H125"/>
  <c r="F135"/>
  <c r="G135"/>
  <c r="H135"/>
  <c r="G141"/>
  <c r="H141"/>
  <c r="F142"/>
  <c r="F141" s="1"/>
  <c r="F143"/>
  <c r="G143"/>
  <c r="H143"/>
  <c r="F156"/>
  <c r="G156"/>
  <c r="H156"/>
  <c r="F158"/>
  <c r="G158"/>
  <c r="H158"/>
  <c r="F179"/>
  <c r="G179"/>
  <c r="H179"/>
  <c r="F188"/>
  <c r="G188"/>
  <c r="H188"/>
  <c r="F196"/>
  <c r="G196"/>
  <c r="H196"/>
  <c r="F200"/>
  <c r="G200"/>
  <c r="H200"/>
  <c r="F206"/>
  <c r="G206"/>
  <c r="H206"/>
  <c r="F211"/>
  <c r="G211"/>
  <c r="H211"/>
  <c r="F215"/>
  <c r="G215"/>
  <c r="H215"/>
  <c r="F219"/>
  <c r="G219"/>
  <c r="H219"/>
  <c r="F225"/>
  <c r="F226"/>
  <c r="F227"/>
  <c r="F244"/>
  <c r="F258"/>
  <c r="F259"/>
  <c r="G22" i="19" l="1"/>
  <c r="D20" i="18"/>
  <c r="D17"/>
  <c r="G25" i="19"/>
  <c r="H15"/>
  <c r="H7"/>
  <c r="D178" i="1"/>
  <c r="E177"/>
  <c r="D172"/>
  <c r="E171"/>
  <c r="M12" i="15"/>
  <c r="D24" i="18"/>
  <c r="F20"/>
  <c r="D14"/>
  <c r="D6"/>
  <c r="G18" i="19"/>
  <c r="F26" i="18"/>
  <c r="D26"/>
  <c r="F21"/>
  <c r="D21"/>
  <c r="F18"/>
  <c r="D18"/>
  <c r="E17"/>
  <c r="G27" i="19"/>
  <c r="H16"/>
  <c r="E178" i="1"/>
  <c r="D174"/>
  <c r="E172"/>
  <c r="C172"/>
  <c r="H29"/>
  <c r="F29"/>
  <c r="H110"/>
  <c r="G22" i="18" s="1"/>
  <c r="F110" i="1"/>
  <c r="I6"/>
  <c r="H5" i="18" s="1"/>
  <c r="G6" i="1"/>
  <c r="E6"/>
  <c r="C161" s="1"/>
  <c r="H6"/>
  <c r="F6"/>
  <c r="D161" s="1"/>
  <c r="G24" i="18"/>
  <c r="E24"/>
  <c r="F15"/>
  <c r="D15"/>
  <c r="F10"/>
  <c r="D10"/>
  <c r="H7"/>
  <c r="F7"/>
  <c r="D7"/>
  <c r="H22" i="19"/>
  <c r="G16"/>
  <c r="H11"/>
  <c r="G8"/>
  <c r="D177" i="1"/>
  <c r="E163"/>
  <c r="C163"/>
  <c r="I110"/>
  <c r="H22" i="18" s="1"/>
  <c r="G110" i="1"/>
  <c r="E110"/>
  <c r="H88"/>
  <c r="G16" i="18" s="1"/>
  <c r="F88" i="1"/>
  <c r="I88"/>
  <c r="H16" i="18" s="1"/>
  <c r="G88" i="1"/>
  <c r="E88"/>
  <c r="I29"/>
  <c r="G29"/>
  <c r="E29"/>
  <c r="C7" i="16"/>
  <c r="F6"/>
  <c r="D6"/>
  <c r="E5"/>
  <c r="M6" i="15"/>
  <c r="M10"/>
  <c r="D176" i="1"/>
  <c r="E22" i="18"/>
  <c r="G13"/>
  <c r="D167" i="1"/>
  <c r="E13" i="18"/>
  <c r="F28" i="1"/>
  <c r="H6" i="19"/>
  <c r="E161" i="1"/>
  <c r="F5" i="18"/>
  <c r="G6" i="19"/>
  <c r="G5" i="18"/>
  <c r="E5"/>
  <c r="F91" i="8"/>
  <c r="F90" s="1"/>
  <c r="H310" i="20"/>
  <c r="I130"/>
  <c r="G130"/>
  <c r="E130"/>
  <c r="G397" i="5"/>
  <c r="F311"/>
  <c r="I311"/>
  <c r="G311"/>
  <c r="E311"/>
  <c r="F131"/>
  <c r="H7"/>
  <c r="F6"/>
  <c r="G7" i="3"/>
  <c r="H95" i="1"/>
  <c r="G19" i="18" s="1"/>
  <c r="F95" i="1"/>
  <c r="E176"/>
  <c r="H23" i="19"/>
  <c r="F22" i="18"/>
  <c r="G23" i="19"/>
  <c r="C176" i="1"/>
  <c r="D22" i="18"/>
  <c r="D170" i="1"/>
  <c r="E16" i="18"/>
  <c r="E170" i="1"/>
  <c r="H17" i="19"/>
  <c r="F16" i="18"/>
  <c r="G17" i="19"/>
  <c r="C170" i="1"/>
  <c r="D16" i="18"/>
  <c r="I28" i="1"/>
  <c r="H11" i="18" s="1"/>
  <c r="H13"/>
  <c r="H14" i="19"/>
  <c r="F13" i="18"/>
  <c r="E28" i="1"/>
  <c r="C167"/>
  <c r="G14" i="19"/>
  <c r="D13" i="18"/>
  <c r="G396" i="20"/>
  <c r="G310" s="1"/>
  <c r="F310"/>
  <c r="I310"/>
  <c r="I5" s="1"/>
  <c r="E310"/>
  <c r="E5" s="1"/>
  <c r="F130"/>
  <c r="H6"/>
  <c r="H5" s="1"/>
  <c r="F5"/>
  <c r="H311" i="5"/>
  <c r="I131"/>
  <c r="G131"/>
  <c r="G6" s="1"/>
  <c r="E131"/>
  <c r="I6"/>
  <c r="E6"/>
  <c r="I95" i="1"/>
  <c r="H19" i="18" s="1"/>
  <c r="G95" i="1"/>
  <c r="E95"/>
  <c r="J56" i="21"/>
  <c r="J56" i="8"/>
  <c r="J56" i="12"/>
  <c r="D7" i="16"/>
  <c r="G6"/>
  <c r="E6"/>
  <c r="C6"/>
  <c r="F5"/>
  <c r="D5"/>
  <c r="M11" i="15"/>
  <c r="M7"/>
  <c r="F6" i="19"/>
  <c r="M13" i="15"/>
  <c r="M9"/>
  <c r="M5"/>
  <c r="C22" i="18"/>
  <c r="C13"/>
  <c r="C5"/>
  <c r="F23" i="19"/>
  <c r="F20" s="1"/>
  <c r="C19" i="18"/>
  <c r="C11"/>
  <c r="G5" i="16"/>
  <c r="C5"/>
  <c r="E12"/>
  <c r="F8"/>
  <c r="D8"/>
  <c r="G28" i="1" l="1"/>
  <c r="H28"/>
  <c r="G11" i="18" s="1"/>
  <c r="E167" i="1"/>
  <c r="D5" i="18"/>
  <c r="F5" i="19"/>
  <c r="C4" i="18"/>
  <c r="G5" i="20"/>
  <c r="G20" i="19"/>
  <c r="D19" i="18"/>
  <c r="C173" i="1"/>
  <c r="D173"/>
  <c r="E19" i="18"/>
  <c r="D166" i="1"/>
  <c r="E11" i="18"/>
  <c r="H6" i="5"/>
  <c r="H5" i="1"/>
  <c r="G4" i="18" s="1"/>
  <c r="F19"/>
  <c r="E173" i="1"/>
  <c r="H20" i="19"/>
  <c r="G12"/>
  <c r="D11" i="18"/>
  <c r="C166" i="1"/>
  <c r="F11" i="18"/>
  <c r="E166" i="1"/>
  <c r="H12" i="19"/>
  <c r="F5" i="1"/>
  <c r="E5"/>
  <c r="G5"/>
  <c r="I5"/>
  <c r="H4" i="18" s="1"/>
  <c r="D4" l="1"/>
  <c r="C160" i="1"/>
  <c r="G5" i="19"/>
  <c r="H5"/>
  <c r="F4" i="18"/>
  <c r="E160" i="1"/>
  <c r="D160"/>
  <c r="E4" i="18"/>
</calcChain>
</file>

<file path=xl/sharedStrings.xml><?xml version="1.0" encoding="utf-8"?>
<sst xmlns="http://schemas.openxmlformats.org/spreadsheetml/2006/main" count="24545" uniqueCount="6325">
  <si>
    <t xml:space="preserve">单位：万元 </t>
  </si>
  <si>
    <t>序号</t>
  </si>
  <si>
    <t>项目名称</t>
  </si>
  <si>
    <t>建设内容及规模</t>
  </si>
  <si>
    <t>建设起止年限</t>
  </si>
  <si>
    <t>总投资</t>
  </si>
  <si>
    <t>到2017年底累计完成投资</t>
  </si>
  <si>
    <t>2018年投资计划</t>
  </si>
  <si>
    <t>2018年主要建设内容</t>
  </si>
  <si>
    <t>开工时间（或拟开工时间）</t>
  </si>
  <si>
    <t>新增生产能力或产值、税收效益</t>
  </si>
  <si>
    <t>土地情况</t>
  </si>
  <si>
    <t>建设地点</t>
  </si>
  <si>
    <t>工程形象进度
（前期工作进度）</t>
  </si>
  <si>
    <t>主要存在的问题和困难</t>
  </si>
  <si>
    <t>责任单位</t>
  </si>
  <si>
    <t>备注</t>
  </si>
  <si>
    <t>省重点项目（#）</t>
  </si>
  <si>
    <t>江门重点项目（*正式，·预备）</t>
  </si>
  <si>
    <t>供地项目（%）</t>
  </si>
  <si>
    <t>城市提质项目（-）</t>
  </si>
  <si>
    <t>新建</t>
  </si>
  <si>
    <t>续建</t>
  </si>
  <si>
    <t>总计</t>
  </si>
  <si>
    <t>政府投资</t>
  </si>
  <si>
    <t>企业投资</t>
  </si>
  <si>
    <t>总计（127项）</t>
  </si>
  <si>
    <t>一</t>
  </si>
  <si>
    <t>交通一体（17项）</t>
  </si>
  <si>
    <t>（一）</t>
  </si>
  <si>
    <t>轨道交通网（1项）</t>
  </si>
  <si>
    <t>1▲</t>
  </si>
  <si>
    <t>深茂铁路江门段配套工程</t>
  </si>
  <si>
    <r>
      <t>开平站配套及道路</t>
    </r>
    <r>
      <rPr>
        <sz val="10"/>
        <color indexed="8"/>
        <rFont val="宋体"/>
        <family val="3"/>
        <charset val="134"/>
      </rPr>
      <t>：配套广场6.14公顷,道路总长2.393公里其中：一级公路1.2公里，二级公路1.2公里。</t>
    </r>
  </si>
  <si>
    <t>2017-2018</t>
  </si>
  <si>
    <t>征地拆迁及路基、路面及广场建设。</t>
  </si>
  <si>
    <t>已开工</t>
  </si>
  <si>
    <t>配套广场面积6.14公顷,一级公路1.227公里，二级公路1.166公里。</t>
  </si>
  <si>
    <t>已落实。</t>
  </si>
  <si>
    <t>三埠</t>
  </si>
  <si>
    <t>路基施工。</t>
  </si>
  <si>
    <t>市交通运输局</t>
  </si>
  <si>
    <t>*</t>
  </si>
  <si>
    <t>（二）</t>
  </si>
  <si>
    <t>高快路网（4项）</t>
  </si>
  <si>
    <t>2▲</t>
  </si>
  <si>
    <t>开平市环城公路东环段工程（开平环城快速干线东线工程）(k0+000—k7+441)</t>
  </si>
  <si>
    <t>一级公路，全长7.441公里，双向6车道，特大桥1512延米/座。</t>
  </si>
  <si>
    <t>2015-2018</t>
  </si>
  <si>
    <t>特大桥上结构施工，路面施工。</t>
  </si>
  <si>
    <t>新增一级公路7.441公里。</t>
  </si>
  <si>
    <t>三埠、水口镇</t>
  </si>
  <si>
    <t>东环大桥进行上部结构施工。路基标进行软基填压及桥梁施工。</t>
  </si>
  <si>
    <t>3▲</t>
  </si>
  <si>
    <t>开平市环城公路北环东延线一期工程（开平环城快速干线北线东延线一期工程）</t>
  </si>
  <si>
    <t>一级公路，全长4.575公里，双向6车道，大桥657延米/1座。</t>
  </si>
  <si>
    <t>2016-2019</t>
  </si>
  <si>
    <t>路基桥涵及路面施工。</t>
  </si>
  <si>
    <t>新增一级公路4.575公里。</t>
  </si>
  <si>
    <t>水口镇</t>
  </si>
  <si>
    <t>路基施工及大桥下部结构施工。</t>
  </si>
  <si>
    <t>4▲</t>
  </si>
  <si>
    <t>开平市环城公路北环东延线二期工程（开平环城快速干线北线东延线二期工程）</t>
  </si>
  <si>
    <t>一级公路，全长2.297公里，双向6车道。</t>
  </si>
  <si>
    <t>2017-2019</t>
  </si>
  <si>
    <t>征地拆迁及路基桥涵施工。</t>
  </si>
  <si>
    <t>新增一级公路2.297公里。</t>
  </si>
  <si>
    <t>用地149亩，已完成土地预审，正在征地。</t>
  </si>
  <si>
    <t>已完成前期工作，准备开工。</t>
  </si>
  <si>
    <t>5▲</t>
  </si>
  <si>
    <t>开平市环城公路北环一期工程（开平环城快速干线北线一期工程）</t>
  </si>
  <si>
    <t>一级公路，全长1.649公里，双向6车道。</t>
  </si>
  <si>
    <t>新增一级公路1.6494公里。</t>
  </si>
  <si>
    <t>用地160亩，已完成土地预审，正在征地。</t>
  </si>
  <si>
    <t>（三）</t>
  </si>
  <si>
    <t>等级公路网（1项）</t>
  </si>
  <si>
    <t>6▲</t>
  </si>
  <si>
    <t>省道S274稔广线开平市区改线工程（开平环城快速干线西线工程）（K51+400－K60+800）</t>
  </si>
  <si>
    <t>一级公路，全长6.1公里，双向6车道，特大桥、大桥2438.6米/2座。</t>
  </si>
  <si>
    <t>2015-2019</t>
  </si>
  <si>
    <t>新增一级公路6.1公里。</t>
  </si>
  <si>
    <t>长沙、三埠</t>
  </si>
  <si>
    <t>西环大桥正进行上部结构施工。路基标正进行箱函及桥梁施工。</t>
  </si>
  <si>
    <t>（四）</t>
  </si>
  <si>
    <t>市政道路（11项）</t>
  </si>
  <si>
    <t>7▲</t>
  </si>
  <si>
    <t>新美大道（G325国道—潭江大道）新建道路工程</t>
  </si>
  <si>
    <t>城市主干道，全长2304米，路基宽50米，双向6车道。</t>
  </si>
  <si>
    <t>2018-2019</t>
  </si>
  <si>
    <t>土建施工。</t>
  </si>
  <si>
    <t>6月份</t>
  </si>
  <si>
    <t>新增城市道路2304米。</t>
  </si>
  <si>
    <t>完成可研报告、用地审查意见、规划选址意见，已完成立项和招投标。</t>
  </si>
  <si>
    <t>市城管局</t>
  </si>
  <si>
    <t>城市提质项目</t>
  </si>
  <si>
    <t>-</t>
  </si>
  <si>
    <t>8▲</t>
  </si>
  <si>
    <t>开平市储备土地市政配套工程</t>
  </si>
  <si>
    <t>全长3299米。</t>
  </si>
  <si>
    <t>完善市政基础设施。</t>
  </si>
  <si>
    <t>主体工程施工中。</t>
  </si>
  <si>
    <t>市国土局</t>
  </si>
  <si>
    <t>9▲</t>
  </si>
  <si>
    <t>月山镇公新路和长肇路改造工程</t>
  </si>
  <si>
    <t>全长1906米。</t>
  </si>
  <si>
    <t>完成工程建设。</t>
  </si>
  <si>
    <t>5月份</t>
  </si>
  <si>
    <t>月山镇</t>
  </si>
  <si>
    <t>已完成勘探、设计。</t>
  </si>
  <si>
    <t>10▲</t>
  </si>
  <si>
    <t>江门市综合管廊工程</t>
  </si>
  <si>
    <t>赤坎新区等综合管廊，长约4.5公里。</t>
  </si>
  <si>
    <t>2018—2020</t>
  </si>
  <si>
    <t>完成前期工作，争取开工建设。</t>
  </si>
  <si>
    <t>11月份</t>
  </si>
  <si>
    <t>完善市政配套基础设施。</t>
  </si>
  <si>
    <t>未落实。</t>
  </si>
  <si>
    <t>赤坎镇</t>
  </si>
  <si>
    <t>前期工作。</t>
  </si>
  <si>
    <t>赤坎镇总体规划未完成，以及涉及厂房征收、村庄整体搬迁和灌渠改造等原因，2018年暂不具备实施条件。按赤坎镇总体规模，建议调整为按综合管沟或线缆管廊标准实施。</t>
  </si>
  <si>
    <t>赤坎镇
市住建局
市城乡规划局</t>
  </si>
  <si>
    <t>325国道与274省道美化改造工程</t>
  </si>
  <si>
    <t>全长约6000米，两旁的现有建筑物的基础上，对建筑物的外墙、楼顶、户外广告等外观部分进行粉刷、翻新、装饰；改造部分人行道、新增部分绿化。</t>
  </si>
  <si>
    <t>8月份</t>
  </si>
  <si>
    <t>美化翻新两旁建筑，改造部分人行道、新增部分绿化。</t>
  </si>
  <si>
    <t>开平市有关镇（街）</t>
  </si>
  <si>
    <t>可研报告编制中。</t>
  </si>
  <si>
    <t>中和路至思明路段路面提升改造工程</t>
  </si>
  <si>
    <t>南门户：南环中和路口至思明路祥龙桥头1900米改造现有路面、非机动车道、人行道。</t>
  </si>
  <si>
    <t>道路长约1900m，改造现有路面、非机动车道及人行道。</t>
  </si>
  <si>
    <t>富强路至中山大道段路面改造工程</t>
  </si>
  <si>
    <t>东门户：南环富强路口至中山大道开平大桥道路约1600米改造现有路面、非机动车道、人行道。</t>
  </si>
  <si>
    <t>道路长约1600m，改造现有路面、非机动车道及人行道。</t>
  </si>
  <si>
    <t>宝源桥扩建改造工程</t>
  </si>
  <si>
    <t>拟建桥宽8米，桥梁全长约56米，新建桥面设置车行道、人行道，同时旧桥改造为车行道、人行道。</t>
  </si>
  <si>
    <t>桥梁长56m，宽8m，设计车速20km/h。</t>
  </si>
  <si>
    <t>已完成可研报告、用地审查意见、规划选址意见、立项工作。</t>
  </si>
  <si>
    <t>长振桥人行便桥改造工程</t>
  </si>
  <si>
    <t>桥梁改造、美化照明、绿化及拆除工程等（含人行便桥）。</t>
  </si>
  <si>
    <t>设置两个观景休闲空间。</t>
  </si>
  <si>
    <t>冲澄人行便桥建设工程</t>
  </si>
  <si>
    <t>在现状冲澄源桥南北侧分别新建一座人行桥，桥宽4米，拟建人行桥梁跨径组合为：10+5×26米，每座桥梁长140米，总长280米。</t>
  </si>
  <si>
    <t>两座人行桥，每座桥长140m，跨径组合为：10+5×26m。</t>
  </si>
  <si>
    <t>长沙</t>
  </si>
  <si>
    <t>可研报告编制及方案调整中。</t>
  </si>
  <si>
    <t>在项目推进过程中，苍江已属于城区内河河道已建成长振桥、苍江桥、幕沙桥、冲澄桥等数座桥梁，研究后建议沿用现状冲澄桥梁标高进行可行性研究和初步设计，桥梁横跨苍江水道为七级航道标准，市城管局已多次与江门航道局沟通，仍无法按现状桥梁标高进行审批。</t>
  </si>
  <si>
    <t>宝堤东路路面改造工程</t>
  </si>
  <si>
    <t>改造约800米现有路面、非机动车道、人行道。</t>
  </si>
  <si>
    <t>改造现有路面、非机动车道、人行道，全长约800米。</t>
  </si>
  <si>
    <t>编制可研报告。</t>
  </si>
  <si>
    <t>二</t>
  </si>
  <si>
    <t>工业振兴（60项）</t>
  </si>
  <si>
    <t>先进制造业（56项）</t>
  </si>
  <si>
    <t>Ⅰ</t>
  </si>
  <si>
    <t>装备制造（5项）</t>
  </si>
  <si>
    <t>18▲</t>
  </si>
  <si>
    <t>开平依利安达电子有限公司汽车板与通讯板扩产</t>
  </si>
  <si>
    <t>新增生产线、更新设备。</t>
  </si>
  <si>
    <t xml:space="preserve"> </t>
  </si>
  <si>
    <t>采购设备。</t>
  </si>
  <si>
    <t>3月份</t>
  </si>
  <si>
    <t>增产30000万元。</t>
  </si>
  <si>
    <t>正在进行工序改造和采购设备。</t>
  </si>
  <si>
    <t>19▲</t>
  </si>
  <si>
    <t>广东永丰智威电气有限公司供配电设备生产项目（二期）</t>
  </si>
  <si>
    <t>年产非晶合金变压器5000台、充电柜6000台、开关设备1万台等，总建筑面积31.2万平方米。</t>
  </si>
  <si>
    <t>厂房建设。</t>
  </si>
  <si>
    <t>新增年产值5亿元，税收1000万。</t>
  </si>
  <si>
    <t>翠山湖</t>
  </si>
  <si>
    <t>桩基工程已完工，正在进行厂房主体的基础建设。</t>
  </si>
  <si>
    <t>翠山湖管委会</t>
  </si>
  <si>
    <t>20▲</t>
  </si>
  <si>
    <t>开平市百汇模具科技有限公司乐高玩具、大金空调注塑配件等制品生产项目</t>
  </si>
  <si>
    <t>年产精密模具300吨、高精密零部件1200吨，生产乐高玩具、大金空调注塑配件等，总建设面积约6.6万平方米。</t>
  </si>
  <si>
    <t>厂房装修、基础配套设施及设备。</t>
  </si>
  <si>
    <t>预计项目完全达产后用工人数约3000人，年产值可达20亿元，税收约8000万元。</t>
  </si>
  <si>
    <t>已完成3栋厂房、2栋宿舍楼的主体建设，正在进行室内外装修及室外路面建设。</t>
  </si>
  <si>
    <t>21▲</t>
  </si>
  <si>
    <t>广东敞开电气有限公司敞开式立体卷铁心干式变压器研发及产业化建设项目</t>
  </si>
  <si>
    <t>年产敞开式立体卷铁心干式变压器6000台，总建筑面积约2.2万平方米。</t>
  </si>
  <si>
    <t>厂房、综合楼土建施工，设备采购安装。</t>
  </si>
  <si>
    <t>达产后年产值2亿元，年税收1500万元。</t>
  </si>
  <si>
    <t>正在办理报建手续。</t>
  </si>
  <si>
    <t>22▲</t>
  </si>
  <si>
    <t>广东安鼎金属制品有限公司五金制品及精密模具生产项目</t>
  </si>
  <si>
    <t>年产五金制品、精密模具，20万件，总建筑面积14407.9平方米。</t>
  </si>
  <si>
    <t>厂房、办公楼、设备。</t>
  </si>
  <si>
    <t>4月份</t>
  </si>
  <si>
    <t>达产后年产值11500万元，税收约345万元。</t>
  </si>
  <si>
    <t>预计年内投产。</t>
  </si>
  <si>
    <t>Ⅱ</t>
  </si>
  <si>
    <t>产业提升（51项）</t>
  </si>
  <si>
    <t>23▲</t>
  </si>
  <si>
    <t>开平市凯赛德水暖配件有限公司建设项目</t>
  </si>
  <si>
    <t>生产、销售水暖配件、阀芯、模具、塑料配件、卫浴设备，总建设面积约2.66万平方米。</t>
  </si>
  <si>
    <t>厂房、设备。</t>
  </si>
  <si>
    <t>新增年产值35000万元，税收1200万元。</t>
  </si>
  <si>
    <t>厂房主体已搭建完成，正在进行办公室的主体工程建设、厂房墙体及屋顶搭建，下一步准备铺设路面等配套工程。</t>
  </si>
  <si>
    <t>24▲</t>
  </si>
  <si>
    <t>冠星塑胶有限公司PVC塑胶生产项目</t>
  </si>
  <si>
    <t>生产PVC新型材料，总建筑面积4万平方米。</t>
  </si>
  <si>
    <t>完成生产线配套工程，试产。</t>
  </si>
  <si>
    <t>项目建成后，可提供就业岗位500个，实现税收1500万元。</t>
  </si>
  <si>
    <t>主楼及左翼、右翼厂房正进行内部和外墙装饰工程。</t>
  </si>
  <si>
    <t>沙塘镇</t>
  </si>
  <si>
    <t>25▲</t>
  </si>
  <si>
    <t>开平市亿展阀心有限公司水暖卫浴生产项目</t>
  </si>
  <si>
    <t>生产阀心、水暖卫浴器材。</t>
  </si>
  <si>
    <t>2016-2018</t>
  </si>
  <si>
    <t>达产后年产值1.26亿元，年税收450万元。</t>
  </si>
  <si>
    <t>正在进行钢结构主体搭建及墙体建设，及水泥地面铺设，钢结构主体搭建已完成80%。</t>
  </si>
  <si>
    <t>26▲</t>
  </si>
  <si>
    <t>广东凯勒斯卫浴实业有限公司陶瓷洁具生产项目</t>
  </si>
  <si>
    <t>年产瓷洁具40万套，总建筑面积5.1万平方米。</t>
  </si>
  <si>
    <t>土建施工、设备购置安装。</t>
  </si>
  <si>
    <t>年产值25000万元，税收1800万元。</t>
  </si>
  <si>
    <t>已完成生产车间打桩工程,正在建设厂房地基。</t>
  </si>
  <si>
    <t>27▲</t>
  </si>
  <si>
    <t>江门粤玻实业有限公司玻璃瓶生产项目</t>
  </si>
  <si>
    <t>年产14.8万吨玻璃瓶,总建筑面积5.9万平方米。</t>
  </si>
  <si>
    <t>完成土建，购买安装生产线设备。</t>
  </si>
  <si>
    <t>年产玻璃瓶14.8万吨，预计产值2.5亿元。</t>
  </si>
  <si>
    <t>苍城镇</t>
  </si>
  <si>
    <t>主体基建基本已经完成，下阶段准备购买和安装生产线设备。</t>
  </si>
  <si>
    <t>28▲</t>
  </si>
  <si>
    <t>联新（开平）高性能纤维第三有限公司年产17500吨高性能聚酯工业纤维与织物项目</t>
  </si>
  <si>
    <t>年产17500吨高性能聚酯工业纤维与织物，总建筑面积4.5万平方米。</t>
  </si>
  <si>
    <t>厂房土建施工、设备购置安装。</t>
  </si>
  <si>
    <t>新增年产值8亿元，税收400万元。</t>
  </si>
  <si>
    <t>正在进行主体工程建设。</t>
  </si>
  <si>
    <t>29▲</t>
  </si>
  <si>
    <t>鸿福堂（开平）保健食品有限公司保健食品和饮料项目</t>
  </si>
  <si>
    <t>一期年产3000万瓶，总建筑面积约8.1万平方米。</t>
  </si>
  <si>
    <t>2017-2020</t>
  </si>
  <si>
    <t>新增年产值26亿元，税收4000万元。</t>
  </si>
  <si>
    <t>已完成桩基工程，正在搭建厂房主体。</t>
  </si>
  <si>
    <t>30▲</t>
  </si>
  <si>
    <t>开平市旭日蛋品有限公司现代化蛋品加工基地建设项目</t>
  </si>
  <si>
    <t>年产蛋制品10亿枚，总建筑面积约6万平方米。</t>
  </si>
  <si>
    <t>2017-2022</t>
  </si>
  <si>
    <t>完成3条生产线。</t>
  </si>
  <si>
    <t>新增税收3000万。</t>
  </si>
  <si>
    <t>皮蛋车间已经改造完成，已正常运作；咸蛋车间完成生产线布局设计，完成配料线的设计，配料线料桶已装好；冷库基础建设重建中。</t>
  </si>
  <si>
    <t>长沙街道</t>
  </si>
  <si>
    <t>31▲</t>
  </si>
  <si>
    <t xml:space="preserve">华美节能科技（江门）有限公司年产60万立方米高端橡塑保温材料 </t>
  </si>
  <si>
    <t>年产高端橡胶保温材料60万立方米，总建筑面积8.万平方米。</t>
  </si>
  <si>
    <t>办公楼、车间、库房主体。</t>
  </si>
  <si>
    <t>达产后预计用工人数300人，新增年产值70000万元，税收4000万元。</t>
  </si>
  <si>
    <t>正在办理相关手续。</t>
  </si>
  <si>
    <t>32▲</t>
  </si>
  <si>
    <t>广东弘和健康产业集团有限公司中药饮片、中成药及保健品项目</t>
  </si>
  <si>
    <t>中药饮片、中成药及保健品。</t>
  </si>
  <si>
    <t>2018-2020</t>
  </si>
  <si>
    <t>完成前期工作，开工建设。</t>
  </si>
  <si>
    <t>用地已摘牌。</t>
  </si>
  <si>
    <t>33▲</t>
  </si>
  <si>
    <t>广东康力食品有限公司厂房整体搬迁及新建意式常温保鲜湿面项目</t>
  </si>
  <si>
    <t>新购置厂房1万平方米，对原有旧1吨/小时干意大利面生产线进行技术改造，改造后生产年产能达1万吨成品湿面。</t>
  </si>
  <si>
    <t>新建意式常温保鲜湿面设备调试及厂房整体搬迁。</t>
  </si>
  <si>
    <t>新增销售收入11660万元，税收466万元，利润525万元。</t>
  </si>
  <si>
    <t>项目用72亩，全部未落实。</t>
  </si>
  <si>
    <t>意式常温保鲜湿面设备安装、主厂房改造，搬迁工作及其他厂房改造未开展。</t>
  </si>
  <si>
    <t>34▲</t>
  </si>
  <si>
    <t>金威宝香港国际健康产业集团有限公司保健茶、冲剂、口服液生产项目</t>
  </si>
  <si>
    <t>主要生产保健茶、冲剂、口服液。</t>
  </si>
  <si>
    <t>厂房建设、设备安装。</t>
  </si>
  <si>
    <t>达产后新增岗位500人，年产值15亿元，新增税收6000万元。</t>
  </si>
  <si>
    <t>设备购买阶段。</t>
  </si>
  <si>
    <t>35▲</t>
  </si>
  <si>
    <t>开平太平洋绝缘材料有限公司增资扩产</t>
  </si>
  <si>
    <t>1月份</t>
  </si>
  <si>
    <t>增产4亿元。</t>
  </si>
  <si>
    <t>36▲</t>
  </si>
  <si>
    <t>开平高华种子有限公司增资扩产</t>
  </si>
  <si>
    <t>培育、开发、生产蔬菜、瓜果及花卉种子、种苗等。</t>
  </si>
  <si>
    <t>建设种子仓库及研发大楼。</t>
  </si>
  <si>
    <t>提升企业研发水平。</t>
  </si>
  <si>
    <t>塘口镇</t>
  </si>
  <si>
    <t>已立项。</t>
  </si>
  <si>
    <t>37▲</t>
  </si>
  <si>
    <t>广东圣迪乐村生态食品股份有限公司全自动化蛋鸡养殖基地</t>
  </si>
  <si>
    <t>新建100万只全自动化蛋鸡养殖基地。</t>
  </si>
  <si>
    <t>新建厂房六栋。</t>
  </si>
  <si>
    <t>2月份</t>
  </si>
  <si>
    <t>新增鲜鸡蛋14000吨/年，新增产值2.5亿元。</t>
  </si>
  <si>
    <t>金鸡镇</t>
  </si>
  <si>
    <t>基建准备动工。</t>
  </si>
  <si>
    <t>38▲</t>
  </si>
  <si>
    <t>龙胜镇汽配创业创新基地</t>
  </si>
  <si>
    <t>主要以五金、汽配产业为主，总建筑面积约3万平方米。</t>
  </si>
  <si>
    <t>园区主道路及各入园企业基础建设工作。</t>
  </si>
  <si>
    <t>预计首年投产后产值将达6000万元，创税约200万元。</t>
  </si>
  <si>
    <t>龙胜镇</t>
  </si>
  <si>
    <t xml:space="preserve">目前，该项目的入园企业已完成规划报建手续和施工许可证，正在进行环评审批，各企业的施工图纸已完成。园区正在打桩进行中。  </t>
  </si>
  <si>
    <t>39▲</t>
  </si>
  <si>
    <t>开平市德科家居用品有限公司烤漆实木门板生产项目</t>
  </si>
  <si>
    <t>年产膜压、烤漆实木门板6万件，总建筑面积2.23万平方米。</t>
  </si>
  <si>
    <t>达产后用工人数600人，新增年产值22000万元，税收1800万元。</t>
  </si>
  <si>
    <t>40▲</t>
  </si>
  <si>
    <t>江门市佳诚混凝土有限公司</t>
  </si>
  <si>
    <t>年产商品混凝土80万立方。占地面积18.87亩。</t>
  </si>
  <si>
    <t>首期建成投产。</t>
  </si>
  <si>
    <t>年产值2000万元，项目建成后，可提供就业岗位70个，实现税收230万元。</t>
  </si>
  <si>
    <t>地基工程准备开工，正安装水泥罐及配套管道。</t>
  </si>
  <si>
    <t>41▲</t>
  </si>
  <si>
    <t>开平市冠能建材有限公司第二期项目</t>
  </si>
  <si>
    <t>仓库及综合楼。</t>
  </si>
  <si>
    <t>仓库及综合楼建设。</t>
  </si>
  <si>
    <t>提升公司基础设施水平。</t>
  </si>
  <si>
    <t>基建动工。</t>
  </si>
  <si>
    <t>42△●</t>
  </si>
  <si>
    <t>广东吉丰纸业有限公司纸板生产项目</t>
  </si>
  <si>
    <t>厂区建筑面积2万平方米。</t>
  </si>
  <si>
    <t>厂房建设设备安装。</t>
  </si>
  <si>
    <t>年产值15000；预计税收350万元。</t>
  </si>
  <si>
    <t>马冈镇</t>
  </si>
  <si>
    <t>已签订用地租赁合同并缴纳保证金15万元。</t>
  </si>
  <si>
    <t>·</t>
  </si>
  <si>
    <t>43△●</t>
  </si>
  <si>
    <t>广东达豪生物科技有限公司电子产品及生物科技产品生产项目</t>
  </si>
  <si>
    <t>主要生产捕鼠器、驱虫器、灭蚊器等电子产品及生物科技产品。</t>
  </si>
  <si>
    <t>厂房、仓库、办公楼、研发楼。</t>
  </si>
  <si>
    <t>达产后新增岗位500人，年产值9亿元，新增税收3000万元。</t>
  </si>
  <si>
    <t>翠山湖新区翠湖二路北侧、城东二路东侧B、C号</t>
  </si>
  <si>
    <t>已出建设规划许可证，正在审图。</t>
  </si>
  <si>
    <t>%</t>
  </si>
  <si>
    <t>44△●</t>
  </si>
  <si>
    <t>深圳任达集团光伏逆变、充电桩、数据中心配套UPS及配电柜项目</t>
  </si>
  <si>
    <t>项目用地130亩，光伏逆变、充电桩、数据中心配套UPS及配电柜。</t>
  </si>
  <si>
    <t>桩基及围墙</t>
  </si>
  <si>
    <t>12月份</t>
  </si>
  <si>
    <t>达产后新增岗位600人，年产值5.5亿元，新增税收2100万元。</t>
  </si>
  <si>
    <t>开平市翠山湖新区城南三路东侧YS-C-06-A号地块</t>
  </si>
  <si>
    <t>刚摘牌，正在办理用地规划许可证。</t>
  </si>
  <si>
    <t>预备项目转正式项目。</t>
  </si>
  <si>
    <t>45△●</t>
  </si>
  <si>
    <t>开平力蒲卫浴有限公司水暖卫浴制品生产项目</t>
  </si>
  <si>
    <t>总建筑面积78973平方米，包括新建厂房及购买新设备，年产68万套水龙头出水管。</t>
  </si>
  <si>
    <t>2018-2021</t>
  </si>
  <si>
    <t>建设新厂房</t>
  </si>
  <si>
    <t>10月份</t>
  </si>
  <si>
    <t>新增68万套水龙头出水管。</t>
  </si>
  <si>
    <t>开平市水口工业基地F10号</t>
  </si>
  <si>
    <t>三通一平。</t>
  </si>
  <si>
    <t>该项目土地因涉及东延线和西园路征地问题，要等市规划局最后定案，土地未能落实。</t>
  </si>
  <si>
    <t>46△</t>
  </si>
  <si>
    <t>开平市惠普卫浴实业有限公司二期项目</t>
  </si>
  <si>
    <t>2018年起</t>
  </si>
  <si>
    <t>二期厂房建设和设备安装</t>
  </si>
  <si>
    <t>预计年产值9000万元，预计税收500万元。</t>
  </si>
  <si>
    <t>正在规划设计中。</t>
  </si>
  <si>
    <t>惠普公司位于白石头A区10-15号与15A号两地块，地块之间现存在5米规划路，因该企业厂房建设需要，为更好利用土地资源，拟把该规划路取消，合并白石头A区10-15号与15A号两地块。经市国土局发函征询市规划局意见，但由于月山镇《总体规划》现正在修改阶段，未能准确核对地块的规划情况，暂时开工建设。</t>
  </si>
  <si>
    <t>47●</t>
  </si>
  <si>
    <t>开平市唯佳卫浴实业有限公司</t>
  </si>
  <si>
    <t>年产水龙头产品56万套（件），建筑面积24000平方米。</t>
  </si>
  <si>
    <t>5390</t>
  </si>
  <si>
    <t>2000</t>
  </si>
  <si>
    <t>生产厂房及办公楼基建建设。</t>
  </si>
  <si>
    <t>年产值9600万元，年创税收约480万元。</t>
  </si>
  <si>
    <t>图纸设计已出，正在办理报建。</t>
  </si>
  <si>
    <t>开工时间从7月份提前到6月份</t>
  </si>
  <si>
    <t>48●</t>
  </si>
  <si>
    <t>开平市佳创卫浴实业有限公司</t>
  </si>
  <si>
    <t>年产水龙头产品51万套，建筑面积7150平方米。</t>
  </si>
  <si>
    <t>600</t>
  </si>
  <si>
    <t>年产值3000万元，年创税收约150万元。</t>
  </si>
  <si>
    <t>月山镇城东工业区3号之一</t>
  </si>
  <si>
    <t>开工时间从6月份提前到5月份</t>
  </si>
  <si>
    <t>49●</t>
  </si>
  <si>
    <t>开平市优源卫浴实业有限公司</t>
  </si>
  <si>
    <t>年产水龙头产品21万套，建筑面积6500平方米。</t>
  </si>
  <si>
    <t>1510</t>
  </si>
  <si>
    <t>500</t>
  </si>
  <si>
    <t>年产值3200万元，年创税收约160万元。</t>
  </si>
  <si>
    <t>月山镇白石头天虹大道东5号</t>
  </si>
  <si>
    <t>设计图纸已出，正在办理报建手续。</t>
  </si>
  <si>
    <t>50●</t>
  </si>
  <si>
    <t>开平奔达纺织有限公司织布车间扩大项目</t>
  </si>
  <si>
    <t>总建筑面积65329.67平方米，建设内容为织布车间厂房及其配套，年产高级服装面料2000万米。</t>
  </si>
  <si>
    <t>织布车间厂房建设，购置及安装设备。</t>
  </si>
  <si>
    <t>新增高级服装面料2000万米。</t>
  </si>
  <si>
    <t>水口镇龙塘西路8号之4</t>
  </si>
  <si>
    <t>工程进度已完成60%，预计全部工程能按时完工投入生产。</t>
  </si>
  <si>
    <t>51●</t>
  </si>
  <si>
    <t>开平达威尔厨卫有限公司水暖卫浴产品生产项目</t>
  </si>
  <si>
    <t>项目建筑面积27931.04平方米,建筑内容包括厂房一、厂房二、厂房三及配套，年产20万套水槽。</t>
  </si>
  <si>
    <t>11640</t>
  </si>
  <si>
    <t>厂房二、三幢。</t>
  </si>
  <si>
    <t>新增20万套水槽。</t>
  </si>
  <si>
    <t>水口工业基地F6-2号</t>
  </si>
  <si>
    <t>正在打桩。</t>
  </si>
  <si>
    <t>52●</t>
  </si>
  <si>
    <t>开平市国陶卫浴五金制品有限公司水暖卫浴产品生产项目</t>
  </si>
  <si>
    <t>项目建筑面积9990平方米，分三期工程建设，年产3万套水龙头。</t>
  </si>
  <si>
    <t>第一期厂房。</t>
  </si>
  <si>
    <t>新增3万套水龙头。</t>
  </si>
  <si>
    <t>水口工业基地B11-3号</t>
  </si>
  <si>
    <t>准备进行前期的图纸设计，报建工作。</t>
  </si>
  <si>
    <t>53●</t>
  </si>
  <si>
    <t>开平市安迪卫浴实业有限公司水暖卫浴产品生产项目</t>
  </si>
  <si>
    <t>厂房1-5以及配套设施，年产卫浴产品20万套。</t>
  </si>
  <si>
    <t>5000</t>
  </si>
  <si>
    <t>厂房2、3、4及配套。</t>
  </si>
  <si>
    <t>7月份</t>
  </si>
  <si>
    <t>新增卫浴产品20万套。</t>
  </si>
  <si>
    <t>水口镇工业基地E4地块</t>
  </si>
  <si>
    <t>二期工程在建中。</t>
  </si>
  <si>
    <t>54●</t>
  </si>
  <si>
    <t>开平市嘉峰机械设备制造有限公司乳胶制品机械设备生产项目</t>
  </si>
  <si>
    <t>建设厂房面积29420.15㎡，年产28台乳胶制品机械设备。</t>
  </si>
  <si>
    <t>建设厂房及办公楼。</t>
  </si>
  <si>
    <t>项目建成后，年税利达600万元。</t>
  </si>
  <si>
    <t>三埠簕冲经济联合社圣厦、水合地块</t>
  </si>
  <si>
    <t>正在土方工程进行中。</t>
  </si>
  <si>
    <t>设计方案进行了多次调整修改，导致项目进度缓慢。</t>
  </si>
  <si>
    <t>三埠街道</t>
  </si>
  <si>
    <t>55●</t>
  </si>
  <si>
    <t>生路水龙头配件厂阀芯、水暖卫浴器材等配件</t>
  </si>
  <si>
    <t>项目用地10亩，总建筑面积6000平方米。</t>
  </si>
  <si>
    <t>厂房、办公楼。</t>
  </si>
  <si>
    <t>达产后新增岗位60人，年产值7500万元，新增税收200万元。</t>
  </si>
  <si>
    <t>翠山湖新区城南一路东侧、环翠南路北侧三号</t>
  </si>
  <si>
    <t>正在建设厂房主体。</t>
  </si>
  <si>
    <t>56●</t>
  </si>
  <si>
    <t>广东确美金属包装有限公司</t>
  </si>
  <si>
    <t>项目用地20亩，主要生产金属包装产品以及模具设计、包装创意设计。</t>
  </si>
  <si>
    <t>厂房、仓库。</t>
  </si>
  <si>
    <t>达产后预计年产值1.6亿元。</t>
  </si>
  <si>
    <t>翠山湖新区环翠西路南侧、城南一路西侧B号</t>
  </si>
  <si>
    <t>正在平地、打地基及建设挡土墙。</t>
  </si>
  <si>
    <t>57●</t>
  </si>
  <si>
    <t>开平市鹏鑫五金制品有限公司摩托车配件生产项目</t>
  </si>
  <si>
    <t>项目用地38亩，总建筑面积2.6万平方米，主要生产、加工摩托车配件等五金制品。</t>
  </si>
  <si>
    <t>达产后新增岗位350人，年产值2亿元，新增税收800万元。</t>
  </si>
  <si>
    <t>翠山湖新区环叠西路北侧、城西一路西侧B号</t>
  </si>
  <si>
    <t>58●</t>
  </si>
  <si>
    <t>开平市民丰食品有限公司厂房建设项目</t>
  </si>
  <si>
    <t>仓库、厂房等建设总面3800平方米，主要生产酱油，设计年产量2万吨。</t>
  </si>
  <si>
    <t>仓库厂房建设及设备安装。</t>
  </si>
  <si>
    <t>年产值1000-2000万元。</t>
  </si>
  <si>
    <t>已落实</t>
  </si>
  <si>
    <t>赤水镇水仔口原赤水铸造厂地块</t>
  </si>
  <si>
    <t>厂房工艺设计已完成，机械设备已订购，报建手续已审批，厂房进入全面建设阶段。</t>
  </si>
  <si>
    <t>由于施工建设单位无严格按照报建规划和设计图纸进行施工，导致厂房主体建筑建设超出规划红线范围，需要时间进行整改，项目整体建设进度放缓。</t>
  </si>
  <si>
    <t>赤水镇</t>
  </si>
  <si>
    <t>59●</t>
  </si>
  <si>
    <t>广东国立电梯有限公司电梯生产项目</t>
  </si>
  <si>
    <t>建筑面积1.6万平方米，主要建筑物：厂房、实验楼、加工车间；年产电梯1500台。</t>
  </si>
  <si>
    <t>主要建设生产车间与办公楼。</t>
  </si>
  <si>
    <t>9月份</t>
  </si>
  <si>
    <t>年产电梯1500台。</t>
  </si>
  <si>
    <t>翠山湖新区环翠西路11号</t>
  </si>
  <si>
    <t>中途变更了设计，正在报建及环评审批阶段。</t>
  </si>
  <si>
    <t>60●</t>
  </si>
  <si>
    <t>开平凯峰达维贸易有限公司达维汽车酒店</t>
  </si>
  <si>
    <t>厂房、办公楼,总建筑面积53000平方米。</t>
  </si>
  <si>
    <t>主体工程建设。</t>
  </si>
  <si>
    <t>年产值500万。</t>
  </si>
  <si>
    <t>百合镇牛山湖2号</t>
  </si>
  <si>
    <t>该项目正在进行主体工程建设。</t>
  </si>
  <si>
    <t>百合镇</t>
  </si>
  <si>
    <t>61●</t>
  </si>
  <si>
    <t>开平市冠能建材有限公司</t>
  </si>
  <si>
    <t>新建生产线一条</t>
  </si>
  <si>
    <t>新建生产线。</t>
  </si>
  <si>
    <t>年产210万平方米陶瓷墙地砖、产值1.1亿元，预计产生税收380万元。</t>
  </si>
  <si>
    <t>开平市金鸡镇大同工业区C区3号</t>
  </si>
  <si>
    <t>项目正在规划设计中。</t>
  </si>
  <si>
    <t>62●</t>
  </si>
  <si>
    <t>开平市奔星汽车配件有限公司汽车配件生产项目</t>
  </si>
  <si>
    <t>建设面积35658平方米，建设厂房、办公楼、展厅、科技楼、宿舍及配套</t>
  </si>
  <si>
    <t>建设新厂房。</t>
  </si>
  <si>
    <t>年产铝合金车铃100万件。</t>
  </si>
  <si>
    <t>开平市水口镇第四工业集中地A3-8号地块、A3-9地块</t>
  </si>
  <si>
    <t>前期规划设计工作。</t>
  </si>
  <si>
    <t>现阶段A3-9号地块已缴齐地块费用，待办国土证；A3-8号地块原已办理了建设规划工程许可证，后因规划路的调整（原处于A3-7号地块与A3-8号地块之间的12米道路需扩宽至15米道路，A3-8与A3-9之间不留规划路），导致A3-8号地块的规划红线图发生变化。目前需对A3-8、A3-9地块重新整体设计调整，投资资金及开工时间暂时无法确定。</t>
  </si>
  <si>
    <t>63●</t>
  </si>
  <si>
    <t>开平柏斯高卫浴有限公司水暖卫浴产品生产项目</t>
  </si>
  <si>
    <t>总建筑面积26000平方木，包括厂房、办公室和宿舍，年产水暖卫浴产品150万套。</t>
  </si>
  <si>
    <t>新增水暖卫浴产品150万套。</t>
  </si>
  <si>
    <t>开平市水口工业基地B11-1号</t>
  </si>
  <si>
    <t>正在图纸设计，报建工作。</t>
  </si>
  <si>
    <t>该项目土地因涉及西园路征地问题，要等市规划局最后定案，土地未能落实。</t>
  </si>
  <si>
    <t>64●</t>
  </si>
  <si>
    <t>广东伟祥卫浴实业有限公司水暖卫浴产品生产项目</t>
  </si>
  <si>
    <t>总建筑面积23200平方米，包括二幢厂房-幢综合楼，年产水暖卫浴产品68万套。</t>
  </si>
  <si>
    <t>15000</t>
  </si>
  <si>
    <t>建设厂房一。</t>
  </si>
  <si>
    <t>新增水暖卫浴产品68万套。</t>
  </si>
  <si>
    <t>开平市水口工业基地F8号</t>
  </si>
  <si>
    <t>正在报建。</t>
  </si>
  <si>
    <t>65●</t>
  </si>
  <si>
    <t>开平市博艺卫浴有限公司水暖卫浴产品生产项目</t>
  </si>
  <si>
    <t>项目建筑面积14000平方米，建筑内容包括厂房一、厂房二、厂房三及配套，年产15万套水龙头。</t>
  </si>
  <si>
    <t>6000</t>
  </si>
  <si>
    <t>厂房一及配套。</t>
  </si>
  <si>
    <t>新增15万套水龙头。</t>
  </si>
  <si>
    <t>开平市水口工业基地B11-4号</t>
  </si>
  <si>
    <t>66●</t>
  </si>
  <si>
    <t>开平新艺精密科技有限公司葡萄玩具、美泰玩具注塑配件等模具制品</t>
  </si>
  <si>
    <t>项目用地40亩，总建筑面积3.3万平方米。</t>
  </si>
  <si>
    <t>2019-2020</t>
  </si>
  <si>
    <t>桩基及围墙。</t>
  </si>
  <si>
    <t>达产后新增岗位1000人，年产值7亿元，新增税收1800万元。</t>
  </si>
  <si>
    <t>开平市翠山湖新区西湖二路北侧JQ-C-02-B号</t>
  </si>
  <si>
    <t>正在平整土地。</t>
  </si>
  <si>
    <t>67●</t>
  </si>
  <si>
    <t>鸿福堂凉茶集团有限公司(二期)草本饮品及其他非草本饮料、中式汤品、龟苓膏及其他食品</t>
  </si>
  <si>
    <t>项目用地39亩。</t>
  </si>
  <si>
    <t>2019-2021</t>
  </si>
  <si>
    <t>桩基、厂房主体。</t>
  </si>
  <si>
    <t>达产后新增岗位600人，年产值8.58亿元，新增税收1320万元。</t>
  </si>
  <si>
    <t>开平市翠山湖新区翠山湖大道北侧、城东二路东侧B号</t>
  </si>
  <si>
    <t>正在规划。</t>
  </si>
  <si>
    <t>68●</t>
  </si>
  <si>
    <t>广东我能实业有限公司五金配件生产项目</t>
  </si>
  <si>
    <t>建筑面积42230平方米，建设内容为厂房，</t>
  </si>
  <si>
    <t>年产手袋五金100万件、沙发五金50万套。</t>
  </si>
  <si>
    <t>开平市翠山湖工业区叠翠大道</t>
  </si>
  <si>
    <t>没有立项文件，项目不可控因素太多。</t>
  </si>
  <si>
    <t>预备项目转正式项目。该项目在土地监测系统中显示为已处置完毕但实际中止动工。翠山湖报来进度为已完成建设，但已作为正式项目报书记会议审核通过。</t>
  </si>
  <si>
    <t>69●</t>
  </si>
  <si>
    <t>开平市盈光机电科技有限公司导光板生产项目</t>
  </si>
  <si>
    <t>建筑面积2万平方米，年产导光板5288万片。</t>
  </si>
  <si>
    <t>桩基。</t>
  </si>
  <si>
    <t>达产后新增岗位300人，年产值3亿元，新增税收3000万元。</t>
  </si>
  <si>
    <t>开平市翠山湖新区城南一路西侧环翠南路北侧E3地块</t>
  </si>
  <si>
    <t>已办理施工许可证，正在办理其他相关报建手续。</t>
  </si>
  <si>
    <t>外围市场环境不佳，企业运营存在较大变数，影响投资规划的实施。</t>
  </si>
  <si>
    <t>广东炜联长城金属有限公司不锈钢管材等生产项目</t>
  </si>
  <si>
    <t>年产不锈钢板材4万吨、不锈钢管材及铝塑复合管8万吨，一期总建筑面积10万平方米。</t>
  </si>
  <si>
    <t>2012-2020</t>
  </si>
  <si>
    <t>未投产未产生效益。</t>
  </si>
  <si>
    <t>预计2018年完成厂房三的主体工程，厂房四和厂房五完成基础工程。</t>
  </si>
  <si>
    <t>行业不景气，资金有压力。</t>
  </si>
  <si>
    <t>开平市东发纸业有限公司废纸回收再造纸产业项目</t>
  </si>
  <si>
    <t>项目占地面积200亩，年造纸量达到16万吨新建项目。</t>
  </si>
  <si>
    <t>完成生产配套设施建设，投产验收。</t>
  </si>
  <si>
    <t>年造纸量达到16万吨，预计产值2亿元。</t>
  </si>
  <si>
    <t>生产线设备安装完毕，正在进行供电申报手续，完成后试投产。</t>
  </si>
  <si>
    <t>开平市惠海冷冻仓储服务部农产品初加工项目</t>
  </si>
  <si>
    <t>项目建筑面积为5630平方米，建筑内容包括厂房一、厂房二、厂房三及配套，年初加工农产品约2000吨。</t>
  </si>
  <si>
    <t>厂房及配套建设。</t>
  </si>
  <si>
    <t>年初加工农产品约2000吨。</t>
  </si>
  <si>
    <t>去年台风吹跌铁皮，重新等待盖天面。</t>
  </si>
  <si>
    <t>开平市（金鸡）现代农业创业创新示范基地项目</t>
  </si>
  <si>
    <t>规划5000亩土地建设“九区两点”。</t>
  </si>
  <si>
    <t>完成土地委托管理及土建工程。</t>
  </si>
  <si>
    <t>项目建成后，能够带动当地第一、第三产业的发展，促进农民增收。</t>
  </si>
  <si>
    <t>规划占地面积约5000亩。首期规划面积约2000亩，目前已完成土地委托管理400亩</t>
  </si>
  <si>
    <t>已完成土地委托管理400亩。</t>
  </si>
  <si>
    <t>资金不足，加大招商力度，争取上级财政支持力度。</t>
  </si>
  <si>
    <t>园区平台（4项）</t>
  </si>
  <si>
    <t>产业园区（3项）</t>
  </si>
  <si>
    <t>74▲●</t>
  </si>
  <si>
    <t>“万亩园区”基础设施建设项目</t>
  </si>
  <si>
    <t>翠山湖职教中心、实验学校、翠山一路和峯景生态园一期。翠湖春天商住房项目、国电投项目、产学研智慧城项目、上苑片区市政配套设施项目。</t>
  </si>
  <si>
    <t>2017年起</t>
  </si>
  <si>
    <t>提升园区基础设施水平。</t>
  </si>
  <si>
    <t>已累计投入基础设施建设资金约27亿元。园区累计引进优质项目152个，投资总额306亿元。</t>
  </si>
  <si>
    <t>包含江门产业转移工业园开平园区基础设施建设</t>
  </si>
  <si>
    <t>75▲</t>
  </si>
  <si>
    <t>赤坎新区建设项目</t>
  </si>
  <si>
    <t>县道赤马线（X555）赤坎段改线工程、县道桥牛线（X557）改线一期工程、赤坎新区安置房、赤坎市场搬迁及商业配套、赤坎镇中心小学、幼儿园、地下停车场工程以及新区公共配套设施。</t>
  </si>
  <si>
    <t>土地整理、安置房、高压线搬迁、学校、市场、桥牛线（X557）改线一期工程等项目开工。</t>
  </si>
  <si>
    <t>完善新区配套设施，提高城市品质。</t>
  </si>
  <si>
    <t>已完成征地3060.257亩，。正在分批报批的用地面积为1420.67亩，（项目用地与赤坎古镇项目统筹使用）</t>
  </si>
  <si>
    <t>赤坎、百合、塘口</t>
  </si>
  <si>
    <t>1、县道桥牛线（X557）改线一期工程现进入施工图设计阶段。2、县道赤马线（X555）赤坎段改线工程已完成项目立项。3、安置地块已完成修规方案。 4、110KV百赤线和110KV合赤线迁改工程、中心小学、幼儿园、公共地下停车场入勘察设计招标阶段。</t>
  </si>
  <si>
    <t>1、受“占优补优”政策影响，用地规模报批难度较大。2、县道桥牛线（X557）改线工程需搬迁百合镇永兴村。 3、水资源保护区等级调整问题，影响县道桥牛线（X557）改线工程实施。</t>
  </si>
  <si>
    <t>76▲</t>
  </si>
  <si>
    <t>开平市翠山湖国汇工业园</t>
  </si>
  <si>
    <t>项目用地257亩，招商引资出租工业厂房；完善公共区设备设施、服务平台；引进企业的机械设备、办公设备等。</t>
  </si>
  <si>
    <t>2009-2019</t>
  </si>
  <si>
    <t>完善公共区设施、服务平台；引进企业的机械设备、办公设备。</t>
  </si>
  <si>
    <t>促进园区招商，是小企业创业孵化的平台。</t>
  </si>
  <si>
    <t>目前国汇工业园建设标准厂房30幢，目前已引进21家企业。</t>
  </si>
  <si>
    <t>双创平台（1项）</t>
  </si>
  <si>
    <t>77★▲</t>
  </si>
  <si>
    <t>江门中微子试验站及配套基建工程（江门中微子实验站配套基建工程）</t>
  </si>
  <si>
    <t>建设地下洞室及隧道、地面建筑、场地道路及其他临时工程等。</t>
  </si>
  <si>
    <t>2014-2020</t>
  </si>
  <si>
    <t>战略性新兴产业，提升科技水平。</t>
  </si>
  <si>
    <t>市发改局</t>
  </si>
  <si>
    <t>#</t>
  </si>
  <si>
    <t>三</t>
  </si>
  <si>
    <t>大城格局（50项）</t>
  </si>
  <si>
    <t>公园、森林城市（4项）</t>
  </si>
  <si>
    <t>78▲</t>
  </si>
  <si>
    <t>开平市森林质量提升工程（林相改造）</t>
  </si>
  <si>
    <t>东山林场场部工区、镇海林场场部工区、月山牛牯坑水库、沙塘挪双坑水库周边林地行林相改造，总面积4202.5亩。</t>
  </si>
  <si>
    <t>通过林相改造提升林分的水源涵养能力，提高森林生态效益，改善林业生态环境。</t>
  </si>
  <si>
    <t>东山林场、镇海林场、月山牛牯坑水库、沙塘挪双坑水库</t>
  </si>
  <si>
    <t>项目已完成设计方案和编制预算，正在送财政局审核预算阶段。</t>
  </si>
  <si>
    <t>市林业局</t>
  </si>
  <si>
    <t>79★▲</t>
  </si>
  <si>
    <t>江门市赤坎古镇华侨文化展示旅游项目</t>
  </si>
  <si>
    <t>观光景点及民宿、岭南特色商业街等公共配套设施和碉楼游览配套设施，总建筑面积55万平方米。</t>
  </si>
  <si>
    <t>2015-2020</t>
  </si>
  <si>
    <t>赤坎圩镇建筑保护修葺及公共配套设施建设等。</t>
  </si>
  <si>
    <t>建成或运营后年接待能力700万人次。</t>
  </si>
  <si>
    <t>已完成征地3060.257亩，正在分批报批的用地面积为1420.67亩，（项目用地与赤坎新区统筹使用）</t>
  </si>
  <si>
    <t>1.赤坎圩镇房屋征收已完成超过96%，正在分批开展土地房屋收储、出让工作。2.已完成《开平市赤坎镇概念性总体规划》。文保规划已报省政府，《赤坎历史文化名镇保护规划》已报江门市政府。</t>
  </si>
  <si>
    <t>水资源保护区等级调整问题未解决。</t>
  </si>
  <si>
    <t>80●</t>
  </si>
  <si>
    <t>建设内容:开平（塘口）城市旅游客厅，规模：建筑占地面积7567㎡，总建筑面积30350㎡。</t>
  </si>
  <si>
    <t>开平（塘口）城市旅游客厅。</t>
  </si>
  <si>
    <t>带动当地文化产业建设，促进旅游事业发展，增加政府的税收入。</t>
  </si>
  <si>
    <t>项目总用地面积约70.5亩，2017年项目完成供地13.438亩。</t>
  </si>
  <si>
    <t>处于图纸设计阶段中。</t>
  </si>
  <si>
    <t>用地红线内排洪渠改道需完成报批。</t>
  </si>
  <si>
    <t>广东开平孔雀湖国家湿地公园（试点）建设</t>
  </si>
  <si>
    <t>项目总建设规模2554.3万平方米，分两期进行，公园将划分为湿地保育区、恢复重建区、宣教展示区、合理利用区、管理服务区。</t>
  </si>
  <si>
    <t>2017-2021</t>
  </si>
  <si>
    <t>完成科普宣教馆的规划设计及立项；完成水源涵养林工程的林分修复生态工程、科研监测工程；公园环湖路的修缮等项目。</t>
  </si>
  <si>
    <t>项目建成后丰富了湿地公园内的景观类型，为各类湿地生物提供了多样化的栖息空间，将显著提升湿地公园的生态承载力以及综合生态效益。</t>
  </si>
  <si>
    <t>大沙镇</t>
  </si>
  <si>
    <t>目前，项目已完成停车场、公园主干道、管理处办公楼修缮、湿地生态修复工程等内容。</t>
  </si>
  <si>
    <t>部分计划开展建设内容未落实财政资金。</t>
  </si>
  <si>
    <t>环境治理（8项）</t>
  </si>
  <si>
    <t>82▲</t>
  </si>
  <si>
    <t>潭江河流治理工程</t>
  </si>
  <si>
    <r>
      <t>开平段：</t>
    </r>
    <r>
      <rPr>
        <sz val="10"/>
        <color indexed="8"/>
        <rFont val="宋体"/>
        <family val="3"/>
        <charset val="134"/>
      </rPr>
      <t>加固干堤18.29公里，重建水闸14座，重建穿堤涵管12座，新建穿堤涵管10座。</t>
    </r>
  </si>
  <si>
    <t>水利基础设施，保障人民群众生命财产安全。</t>
  </si>
  <si>
    <t>有关镇（街）</t>
  </si>
  <si>
    <t>初步设计及PPP项目资格预审工作已完成。正在进行施工图设计、监理招标和PPP项目投资商公开招标工作。</t>
  </si>
  <si>
    <t>由于PPP由江门市将开平、台山和恩平分成3个包组，3个市的相关程序都完成后再由江门市水务局统一进行投资运营单位的采购，项目的进展快慢受相关县市和上级部门的影响较大。</t>
  </si>
  <si>
    <t>市水务局</t>
  </si>
  <si>
    <t>83▲</t>
  </si>
  <si>
    <t>整市推进粤东西北农村生活污水处理设施建设项目</t>
  </si>
  <si>
    <r>
      <t>开平市：</t>
    </r>
    <r>
      <rPr>
        <sz val="10"/>
        <color indexed="8"/>
        <rFont val="宋体"/>
        <family val="3"/>
        <charset val="134"/>
      </rPr>
      <t>城镇污水处理设施项目10个、农村污水处理设施355个，日处理污水规模共5.1万吨，管网50公里。</t>
    </r>
  </si>
  <si>
    <t>改善城镇农村生态环境。</t>
  </si>
  <si>
    <t>新美生活污水处理厂厂址用地已初步落实，正办理土地划拨和入储等相关工作；金鸡、赤水、百合三镇污水处理厂厂址用地未办理好调规手续。</t>
  </si>
  <si>
    <t>各镇（街）</t>
  </si>
  <si>
    <t>完成4个农村站点建设，EPC（设计施工总承包）招标文件正在财局审批。</t>
  </si>
  <si>
    <t>1.部分生活污水处理厂厂址用地未能办理好相关手续；2.站点选址分散，污水站点选点用地困难；3.项目分布范围广、零散，项目公司操作经验不足等。4农村对污水设施建设抵触情绪高，协调沟通难度大，造成项目推进滞后。</t>
  </si>
  <si>
    <t>84▲</t>
  </si>
  <si>
    <t>城镇污水处理厂提标改造工程</t>
  </si>
  <si>
    <r>
      <t>开平市：</t>
    </r>
    <r>
      <rPr>
        <sz val="10"/>
        <color indexed="8"/>
        <rFont val="宋体"/>
        <family val="3"/>
        <charset val="134"/>
      </rPr>
      <t>迳头污水处理厂一期,日处理污水规模5万吨。</t>
    </r>
  </si>
  <si>
    <t>改善城镇水生态环境。</t>
  </si>
  <si>
    <t>已完成可行性研究报告编制。</t>
  </si>
  <si>
    <t>85▲</t>
  </si>
  <si>
    <t>开平市建筑垃圾消纳场</t>
  </si>
  <si>
    <t>本市建筑垃圾消纳场。</t>
  </si>
  <si>
    <t>确定项目选址。</t>
  </si>
  <si>
    <t>前期工作</t>
  </si>
  <si>
    <t>提高垃圾处理能力。</t>
  </si>
  <si>
    <t>待定</t>
  </si>
  <si>
    <t>江门市住建局指导前期工作。2018年完成选址工作。</t>
  </si>
  <si>
    <t>86▲</t>
  </si>
  <si>
    <t>开平市固废综合处理中心一期项目</t>
  </si>
  <si>
    <t>600吨/日生活垃圾焚烧发电厂、库容75万立方米卫生填埋区、400吨/日渗沥液处理中心、100吨/日污泥干化厂、100吨/日餐厨垃圾处理、100吨/日粪便处理。</t>
  </si>
  <si>
    <t>生活垃圾焚烧发电厂、渗滤液处理中心、填埋场。</t>
  </si>
  <si>
    <t>取得土地预审批复。</t>
  </si>
  <si>
    <t>已取得用地预审批复、成立瀚蓝（开平）固体废物处理有限公司、基本完成环评报告编制及公众参与等工作，目前中标单位已按计划进行项目开工工作。</t>
  </si>
  <si>
    <t>征地拆迁存在问题。</t>
  </si>
  <si>
    <t>市城管局
市住建局
市水务局
市城乡规划局
百合镇</t>
  </si>
  <si>
    <t>87▲</t>
  </si>
  <si>
    <t>开平市农业综合开发高标准农田建设项目</t>
  </si>
  <si>
    <t>新建高标准农田0.98万亩。</t>
  </si>
  <si>
    <t>农田水利道路建设。</t>
  </si>
  <si>
    <t>项目规划设计及预算方案已批复，工程招投标已完成。</t>
  </si>
  <si>
    <t>市财政局</t>
  </si>
  <si>
    <t>开平市农业高标准农田建设项目</t>
  </si>
  <si>
    <r>
      <t>2017年度</t>
    </r>
    <r>
      <rPr>
        <sz val="10"/>
        <color indexed="8"/>
        <rFont val="宋体"/>
        <family val="3"/>
        <charset val="134"/>
      </rPr>
      <t>新建高标准农田1.11万亩。</t>
    </r>
  </si>
  <si>
    <r>
      <t>2018-20</t>
    </r>
    <r>
      <rPr>
        <sz val="10"/>
        <color indexed="8"/>
        <rFont val="宋体"/>
        <family val="3"/>
        <charset val="134"/>
      </rPr>
      <t>19</t>
    </r>
  </si>
  <si>
    <t>新建高标准农田1.11万亩。</t>
  </si>
  <si>
    <t>已分解建设任务，待市政府批复后开展项目规划设计与预算编制方案。</t>
  </si>
  <si>
    <t xml:space="preserve">
市农业局
</t>
  </si>
  <si>
    <t xml:space="preserve">开平市幸福站、长沙站
环卫服务项目
</t>
  </si>
  <si>
    <t>项目内容：街道（包括人行道）清扫、保洁、洒水、清洗、降尘，清刷“三乱”广告，清理、收集、转运机关团体、企事业单位、商铺店、居民住户放置楼下的生活垃圾、建筑垃圾和卫生死角，清理疏通化粪池、沙井口、下水道，清洗、保洁、维护和管理环卫设施。</t>
  </si>
  <si>
    <t>2018-2022</t>
  </si>
  <si>
    <t>完成招投标工作，开展幸福站、长沙站环卫服务运营工作。</t>
  </si>
  <si>
    <t>推行市容和环境卫生管理社会化、市场化、产业化，提高城市市容和环境卫生水平。</t>
  </si>
  <si>
    <t>三埠、长沙、水口镇</t>
  </si>
  <si>
    <t>正在进行招投标工作。</t>
  </si>
  <si>
    <t>市城管局
长沙街道
三埠街道
水口镇</t>
  </si>
  <si>
    <t>民生共享（38项）</t>
  </si>
  <si>
    <t>医疗卫生（5项）</t>
  </si>
  <si>
    <t>90★▲</t>
  </si>
  <si>
    <t>开平市第二人民医院迁建工程建设项目</t>
  </si>
  <si>
    <t>床位数400张的二级甲等综合医院，总建筑面积3.32万平方米。</t>
  </si>
  <si>
    <t>完善开平西南片医疗服务体系。</t>
  </si>
  <si>
    <t>正在进行三通一平和回填土工作。</t>
  </si>
  <si>
    <t>市卫计局</t>
  </si>
  <si>
    <t>91△</t>
  </si>
  <si>
    <t>开平市妇幼保健计划生育服务中心妇幼保健综合大楼建设项目</t>
  </si>
  <si>
    <t>建筑面积19000平方米，新建妇幼保健综合大楼一栋。</t>
  </si>
  <si>
    <t>1、项目建设前期工作（可研、设计、招标、环评、造价预算等）。2、大楼地基建设。</t>
  </si>
  <si>
    <t>改善就医环境，提高医疗服务水平。</t>
  </si>
  <si>
    <t>完成一体化招标代理招标。</t>
  </si>
  <si>
    <t>资金缺口较大。</t>
  </si>
  <si>
    <t>开平市中医院旧楼改造工程项目</t>
  </si>
  <si>
    <t>对内儿住院楼、教学楼、伟伦楼、制剂楼、后勤楼及其他配套设施进行改造，改造面积1.66万平方米。</t>
  </si>
  <si>
    <r>
      <rPr>
        <sz val="10"/>
        <rFont val="宋体"/>
        <family val="3"/>
        <charset val="134"/>
      </rPr>
      <t>2015</t>
    </r>
    <r>
      <rPr>
        <sz val="10"/>
        <rFont val="宋体"/>
        <family val="3"/>
        <charset val="134"/>
      </rPr>
      <t>-2018</t>
    </r>
  </si>
  <si>
    <t>完成旧楼改造工程项目。</t>
  </si>
  <si>
    <t>改善就医环境，提高就医水平。</t>
  </si>
  <si>
    <t>整体工程正在施工中。</t>
  </si>
  <si>
    <t>由于历史原因，拟改造旧建筑物的规划、验收资料缺失，无法直接办理报建手续；根据施工图审查及报建手续的要求，需对拟改造旧建筑物进行房屋安全鉴定、检测，但鉴定结论为需进行加固工程才能使用，也导致进度滞后。</t>
  </si>
  <si>
    <t>开平市中医院升级建设项目</t>
  </si>
  <si>
    <t>对手术室、ICU、透析中心等特殊科室进行装修及安装工程，购置配套设备一批；安装中心制氧供氧系统工程；安装信息化及弱电工程；购置部分医疗设备等。</t>
  </si>
  <si>
    <t>对手术室、ICU、透析中心等特殊科室进行装修及设备调试；安装中心制氧供氧系统及调试；实施信息化及弱电施工；调试部分设备等。</t>
  </si>
  <si>
    <t>已完成相关报建手续，陆续办理工程招投标手续。</t>
  </si>
  <si>
    <t>开平市医疗急救体系标准化建设项目</t>
  </si>
  <si>
    <t>主要建设内容包括建设院前急救指挥中心一栋，救护车车库以及改建原急诊科，拆原综合住院楼一栋。</t>
  </si>
  <si>
    <t>完成急救中心、机房等基建工程建设，指挥调度系统设备及信息化网络，救护车车载设备，办公设施及人员培训等。</t>
  </si>
  <si>
    <t>进一步加强开平市院前急救工作，建立适应社会需求、比较完善的院前急救服务系统，保障人民群众身体健康和生命安全。</t>
  </si>
  <si>
    <t>已完成立项、环评、消防、能评、规划、人防、设计、勘察、设计审查、预算和招标文件财政审核等，项目即将挂网招标。</t>
  </si>
  <si>
    <t>由于项目设计涉及旧区改造（原门诊楼急诊科），为做好新区指挥中心与旧区急诊科衔接，最大限度利用现有资源，项目设计环节时间较长，导致整体进度滞后。</t>
  </si>
  <si>
    <t>居民保障（27项）</t>
  </si>
  <si>
    <t>95▲</t>
  </si>
  <si>
    <t>三旧改造项目</t>
  </si>
  <si>
    <t>总建筑面积63.53万平方米。</t>
  </si>
  <si>
    <t>2013-2020</t>
  </si>
  <si>
    <t>“氮肥厂”改造项目、“发电厂”改造项目、长沙侨园路地块改造项目、三埠凤阳路16号地块改造项目、水口镇沙冈红进路256号二幢地块改造项目、开平市长沙宝源中路1号改造项目主体工程建设。华仕达制布厂改造项目基础工程。</t>
  </si>
  <si>
    <t>增加建安产值和税收，提升人居环境。</t>
  </si>
  <si>
    <t>“氮肥厂”改造项目（骏景湾豪庭）、“发电厂”改造项目（天玺湾）、长沙侨园路地块改造项目（侨林湾）、三埠凤阳路16号地块改造项目（国汇豪庭）、水口镇沙冈红进路256号二幢地块改造项目（骏景华庭）、开平市长沙宝源中路1号改造项目(宝源园)已全面开展项目工程施工，华仕达制布厂改造项目已平整土地，重新挂牌出让成交。</t>
  </si>
  <si>
    <t>96▲●</t>
  </si>
  <si>
    <t>城市天然气输送工程</t>
  </si>
  <si>
    <t>中压输配管网28公里、汽车加气站1座；远期：中压输配管网70公里、汽车加气站1座。</t>
  </si>
  <si>
    <t xml:space="preserve">中压燃气管网10公里，用户建设5000户。 </t>
  </si>
  <si>
    <t>提升居民生活水平； 推广清洁能源汽车，减少汽车尾气污染。</t>
  </si>
  <si>
    <t>截至9月，已累计完成市政管网敷设约128公里，民用户安装约2万户。</t>
  </si>
  <si>
    <t>市城管局
翠山湖管委会</t>
  </si>
  <si>
    <t>开平翠山湖科技产业园拓展区配套基础设施。</t>
  </si>
  <si>
    <t>97▲</t>
  </si>
  <si>
    <t>开平东汇城</t>
  </si>
  <si>
    <t>总建筑面积70万平方米。</t>
  </si>
  <si>
    <t>2012-2018</t>
  </si>
  <si>
    <t>新增税收4亿元。</t>
  </si>
  <si>
    <t>主体工程施工。</t>
  </si>
  <si>
    <t>98▲</t>
  </si>
  <si>
    <t>中国(水口)卫浴博览城第一期</t>
  </si>
  <si>
    <t>综合性博览交易中心，总建筑面积21.7万平方米。</t>
  </si>
  <si>
    <t>提升城市品质。</t>
  </si>
  <si>
    <t>因地质问题，技术要求等原因，地下室施工周期需延长，致总体进度拖后。</t>
  </si>
  <si>
    <t>99●</t>
  </si>
  <si>
    <t xml:space="preserve">开平市鸿景房地产开发有限公司开平市鸿景天悦花园  </t>
  </si>
  <si>
    <t>本项目总建筑面积为77211.52平方米，建设内容为住宅楼10栋及其配套设施，住宅户数共524户。</t>
  </si>
  <si>
    <t>完成打桩施工，地下室及5层（6栋）住宅楼</t>
  </si>
  <si>
    <t>长沙街道谭氏中学南面B地块</t>
  </si>
  <si>
    <t>正在进行三通一平，已完成岩土工程勘察。</t>
  </si>
  <si>
    <t>100●</t>
  </si>
  <si>
    <t>开平市信顺和房地产开发有限公司星河大厦</t>
  </si>
  <si>
    <t>项目总建筑面积16024.1㎡，建设内容：住宅楼1幢、商业公寓1幢、商铺、地下室。</t>
  </si>
  <si>
    <t>住宅楼1幢、
商业公寓1幢
、商铺、地下室</t>
  </si>
  <si>
    <t>产值约15000万元，上缴税利约2250万元。</t>
  </si>
  <si>
    <t>三埠街道雪冲口1号</t>
  </si>
  <si>
    <t>正在进行动工的前期准备工作。</t>
  </si>
  <si>
    <t>101●</t>
  </si>
  <si>
    <t>开平市曙东碧桂园房地产开发有限公司</t>
  </si>
  <si>
    <t>项目总建筑面积约12万㎡，建设高层洋房、商铺、地下室。</t>
  </si>
  <si>
    <t xml:space="preserve">113000
</t>
  </si>
  <si>
    <t>建设高层洋房、商铺、地下室。</t>
  </si>
  <si>
    <t>产值约128000万元。
，上缴税利约12900万元</t>
  </si>
  <si>
    <t>开平市三埠街曙光东路138号地块</t>
  </si>
  <si>
    <t>地块北边与国税局之间的新规划路（向阳路），尚未建设。本项目地处市内，该路需作为施工通道使用建设才能顺利开展。</t>
  </si>
  <si>
    <t>102●</t>
  </si>
  <si>
    <t>中禧豪庭项目</t>
  </si>
  <si>
    <t>占地面积8828.85平方米，总建筑面积49316.2平方米，包括二幢住宅楼和一幢公寓，商品房共154户（其中，1#公寓24661.4平方米；2#/3#住宅24654.8平方米）及配套设施。</t>
  </si>
  <si>
    <t>主体建设施工。</t>
  </si>
  <si>
    <t>新增商品房154户。</t>
  </si>
  <si>
    <t xml:space="preserve">三埠街道雪冲口 </t>
  </si>
  <si>
    <t>现进行8、16、18层主体施工中。</t>
  </si>
  <si>
    <t>103●</t>
  </si>
  <si>
    <t>开平市坚城房地产开展有限公司住宅楼项目</t>
  </si>
  <si>
    <t>新建商品房</t>
  </si>
  <si>
    <t>新建商品房。</t>
  </si>
  <si>
    <t>新增商品房50户</t>
  </si>
  <si>
    <t>开平市金鸡镇金鸡圩文乐街、银龙路136-150号</t>
  </si>
  <si>
    <t>由于该用地涉及镇的污水厂管网走向没有最后确定，项目土地未能如期在原约定开工时间动工。目前正在加快落实污水管网走向，争取项目土地尽早动工。</t>
  </si>
  <si>
    <t>104●</t>
  </si>
  <si>
    <t>开平市跋拓房地产开发有限公司开平怡翠华庭住宅小区</t>
  </si>
  <si>
    <t>建筑面积：72830.99平方米 占地面积：24584.51平方米 本期建设规模共17幢，其中：八幢9层住宅、五幢10层住宅、四幢17层住宅。负一车库人防。</t>
  </si>
  <si>
    <t>住宅楼主体。</t>
  </si>
  <si>
    <t>新增商品房972户。</t>
  </si>
  <si>
    <t>江门市开平市翠山湖新区环翠南路南侧、开平大道西侧</t>
  </si>
  <si>
    <t>已备案立项。</t>
  </si>
  <si>
    <t>土地交付前期工作存在争议。</t>
  </si>
  <si>
    <t>105●</t>
  </si>
  <si>
    <t>开平市创盈房地产开发有限公司住宅楼项目</t>
  </si>
  <si>
    <t>建筑面积：13515.6平方米。</t>
  </si>
  <si>
    <t>酒店主体</t>
  </si>
  <si>
    <t>酒店客房。</t>
  </si>
  <si>
    <t>开平市翠山湖新区叠翠大道</t>
  </si>
  <si>
    <t>正在修改设计方案。</t>
  </si>
  <si>
    <t>设计方案一直在反复修改，投资计划及方案未确定。</t>
  </si>
  <si>
    <t>誉景豪庭住宅项目</t>
  </si>
  <si>
    <t>项目建筑规模77838.12平方米，6幢19层住宅楼及配套设施，商品房434户。</t>
  </si>
  <si>
    <t>完成1-6幢建筑内外装修及部分基本配套公共设施。</t>
  </si>
  <si>
    <t>目前1-6幢已全部完成主体封顶，1-4幢进行外墙铺贴，5、6幢进行砌体工程，工作推进顺利。</t>
  </si>
  <si>
    <t>开平骏景湾豪庭住宅小区（三、四、五期）</t>
  </si>
  <si>
    <t>总建筑面积约250864.35平方米，建设内容有4幢住宅楼及两层地下室。</t>
  </si>
  <si>
    <t xml:space="preserve"> 第三期主体工程进入验收阶段，第四期、五期主体工程建设已经封顶正在进行外墙装饰。</t>
  </si>
  <si>
    <t>1.带动附近商业消费。2.带来就业岗位300个。3.带来上亿元的地方税收。</t>
  </si>
  <si>
    <t>3、4、5期工程全面封顶，且3、4期进入室内专修阶段。</t>
  </si>
  <si>
    <t>1.报建的手续还在进行中；2.马赛克厂及煤场占用部份地块，还未完全清理归还。</t>
  </si>
  <si>
    <t>金色家园住宅小区</t>
  </si>
  <si>
    <t>总建筑面积93088.52平方米，新建7栋高层住宅、地下车库、商铺、配套有配电房、社区服务中心、物业管理用房等公共服务设施。</t>
  </si>
  <si>
    <t>1、2期主体、外墙装饰及安装工程全部完成。</t>
  </si>
  <si>
    <t>新建商品房676户。</t>
  </si>
  <si>
    <t>1、2期工程桩工程全部完成。</t>
  </si>
  <si>
    <t>相关市政配套设施、道路需进一步完善。</t>
  </si>
  <si>
    <t>百润花园四期、五期</t>
  </si>
  <si>
    <t xml:space="preserve">建筑面积104748平方米，主要建筑物住宅十八、十九、二十、二十一幢。 </t>
  </si>
  <si>
    <t xml:space="preserve"> 第四期、五期主体工程建筑及进行外墙装饰。</t>
  </si>
  <si>
    <t>新建商品房884户。</t>
  </si>
  <si>
    <t>报建中。</t>
  </si>
  <si>
    <t>中富花园四期（第五、六、七、八幢、地下室）</t>
  </si>
  <si>
    <t>建筑面积66727平方米，住宅楼4幢。</t>
  </si>
  <si>
    <t>完成地下室及第五、六、七、八幢5层建筑主体。</t>
  </si>
  <si>
    <t>新建商品房366户。</t>
  </si>
  <si>
    <t>图纸修改中。</t>
  </si>
  <si>
    <t>碧桂园·翡翠湾十二期项目</t>
  </si>
  <si>
    <t>住宅楼6栋：公建配套1栋（变配电房、电信机房、邮电所、储蓄所、社区办公用房）：一层地下停车库。</t>
  </si>
  <si>
    <t>完成地下室及6层建筑主体。</t>
  </si>
  <si>
    <t>新建商品房589户。</t>
  </si>
  <si>
    <t>正在办理工程规划许可证。</t>
  </si>
  <si>
    <t>轩汇豪庭住宅小区三期</t>
  </si>
  <si>
    <t>总建筑面积193496.82平方米，主要内容：轩汇豪庭25至38幢（共14幢）住宅楼、幼儿园、三期地下车库。</t>
  </si>
  <si>
    <t>完成地下室及30-33幢20层建筑主体。</t>
  </si>
  <si>
    <t>新建商品房1596户。</t>
  </si>
  <si>
    <t>施工许可审批中。</t>
  </si>
  <si>
    <t>城区高清视频监控建设项目</t>
  </si>
  <si>
    <t>新建38个视频卡口。</t>
  </si>
  <si>
    <t>三埠、长沙</t>
  </si>
  <si>
    <t>正在进行项目设计、立项工作。</t>
  </si>
  <si>
    <t>市政法委
市公安局
市城管局
市交通运输局</t>
  </si>
  <si>
    <t>人居生态环境综合整治</t>
  </si>
  <si>
    <t>全市20户以上自然村总数的100%以上基本完成“三清理三拆除”环境整治任务。进行一事一议和文明村建设，农村垃圾收集处理建设，污水处理建设。</t>
  </si>
  <si>
    <t>根据江门市《推进美丽宜居乡村建设的实施方案》的任务要求做好“三清理”、“三拆除”。</t>
  </si>
  <si>
    <t>突出生产、生活、生态，全面整治村庄环境脏乱差。</t>
  </si>
  <si>
    <t>拟定《推进美丽宜居乡村建设的实施方案》的征求意见初稿，已报市政府征求意见。</t>
  </si>
  <si>
    <t>振兴农村建设示范项目</t>
  </si>
  <si>
    <t>完成村内道路硬底化；建有1个以上密闭式的垃圾收集设施，配置1个以上垃圾收集点，生活垃圾实现收集、运输和处置；雨污分流、污水排放管道收集或暗渠化和畜禽集中圈养，按实际需求配套建设1个以上无公害公厕；全面完成卫生站、综合性文化服务中心建设和完成公共服务站。</t>
  </si>
  <si>
    <t>村庄道路、饮水安全、垃圾和污水处理等村内公益性设施建设；村庄环境综合整治包括“三清理”、“三拆除”、“三整治”。</t>
  </si>
  <si>
    <t>进一步提升村容村貌、提高村民环保意识，建立健全农村保洁和基础设施长效管护机制，实现村庄干净整洁有序宜居。</t>
  </si>
  <si>
    <t>长沙、塘口镇、苍城镇、大沙镇</t>
  </si>
  <si>
    <t>正在进行筹备编制示范村的规划。</t>
  </si>
  <si>
    <t>开平市中诚投资有限公司凯旋汇住宅项目</t>
  </si>
  <si>
    <t>总建筑面积22253.9平方米，建设两栋住宅楼</t>
  </si>
  <si>
    <t>完成地下室及5层建筑主体。</t>
  </si>
  <si>
    <t xml:space="preserve">预计2018年6月 </t>
  </si>
  <si>
    <t>新建商品房148户。</t>
  </si>
  <si>
    <t>已办理项目备案，设计方案修改中。</t>
  </si>
  <si>
    <t>设计方案暂未确定，未能确定开工时间。</t>
  </si>
  <si>
    <t>翰林印象花园住宅小区</t>
  </si>
  <si>
    <t>总建筑面积78813平方米，占地面积26277.2平方米，主要内容含9栋住宅楼、沿街一层商铺、地下车库一层</t>
  </si>
  <si>
    <t>完成地下车库及7层建筑主体。</t>
  </si>
  <si>
    <t>新建商品房617户。</t>
  </si>
  <si>
    <t>已办理项目备案，建设图纸设计中。</t>
  </si>
  <si>
    <t>建设计划筹划中，未能确定开工时间。</t>
  </si>
  <si>
    <t>翰林佳境花园住宅小区</t>
  </si>
  <si>
    <t>总建筑面积78947平方米，占地面积26318.9平方米，主要内容含8栋住宅楼、沿街一层商铺、地下车库一层</t>
  </si>
  <si>
    <t>完成地下车库及5层建筑主体。</t>
  </si>
  <si>
    <t>新建商品房634户。</t>
  </si>
  <si>
    <t>翰林雅园住宅小区</t>
  </si>
  <si>
    <t>总建筑面积190115平方米，占地面积38825平方米，主要内容包含16栋住宅楼、幼儿园、沿街一层商铺、地下车库两层</t>
  </si>
  <si>
    <t>完成地下车库两层及沿街一层商铺。</t>
  </si>
  <si>
    <t>新建商品房1504户。</t>
  </si>
  <si>
    <t>开平翠山湖燃气热电工程</t>
  </si>
  <si>
    <t>建筑面积81700平方米，建设内容包括拟建设3×100MW级改进型燃气-蒸汽联合循环热电项目冷联产机组，并配套建设供热管网工程。</t>
  </si>
  <si>
    <t>厂房。</t>
  </si>
  <si>
    <t>建设3×120MW级燃气—蒸汽联合循环热电冷联产机组，并配套建设热（冷）管网工程，开展供热、供冷、售配电、智能微网、节能服务等综合能源服务；为建成建立屋顶光伏发电项目，年均发电量360.8万kWh。</t>
  </si>
  <si>
    <t>正在办理项目报批手续。</t>
  </si>
  <si>
    <t>项目正在报批，无法确定时间。</t>
  </si>
  <si>
    <t>康城二期住宅小区</t>
  </si>
  <si>
    <t>总建筑面积82000平方米，新建住宅楼6幢。</t>
  </si>
  <si>
    <t>地下车库。</t>
  </si>
  <si>
    <t>新建商品房474套。</t>
  </si>
  <si>
    <t>正在进行规划报建。</t>
  </si>
  <si>
    <t>Ⅲ</t>
  </si>
  <si>
    <t>文化体育（6项）</t>
  </si>
  <si>
    <t>122△</t>
  </si>
  <si>
    <t>苍江中学教学楼及配套工程</t>
  </si>
  <si>
    <t>开平市苍江中学教学楼及配套工程，新建教学楼一栋，建筑面积约4900㎡，校园地面硬底化约17184平方。</t>
  </si>
  <si>
    <t>完成招投标工作，中标方进场施工。</t>
  </si>
  <si>
    <t>新增15个教学班，解决学校场室不足，满足学生就近入学的需求。</t>
  </si>
  <si>
    <t>完成设计、造价编制、财审、招标等工作。</t>
  </si>
  <si>
    <t>市教育局</t>
  </si>
  <si>
    <t>开平市档案馆扩建项目</t>
  </si>
  <si>
    <t>在现开平市档案馆大楼西侧加建，规划建筑长度约22ｍ，宽度约18ｍ，用地面积396.78㎡，楼高7层，建筑总面积约2777㎡。</t>
  </si>
  <si>
    <t>2016-2020</t>
  </si>
  <si>
    <t>2018年完成主体工程收尾工作，并进行新大楼的装修工程、新旧大楼整合改造工程和档案设备配置等。</t>
  </si>
  <si>
    <t>扩建完成后，建筑面积达5215㎡，其中库房总面积达2721㎡，能基本满足今后一段时间应进馆档案的接收。各类基本功能室配置基本能符合县级国家综合档案馆的要求。</t>
  </si>
  <si>
    <t>2017年12月已完成主体框架结构建设，12月28日封顶。</t>
  </si>
  <si>
    <t>市档案局</t>
  </si>
  <si>
    <t>梁金山小学（二期）工程</t>
  </si>
  <si>
    <t>300米塑胶运动场及相关运动设施。</t>
  </si>
  <si>
    <t>完成项目施工并交付使用。</t>
  </si>
  <si>
    <t>完善梁金山小学的运动配套设施。</t>
  </si>
  <si>
    <t>完成设计工作。</t>
  </si>
  <si>
    <t>开平市沙塘学校体育训练馆工程</t>
  </si>
  <si>
    <t>新建体育训练馆一座。</t>
  </si>
  <si>
    <t>完成项目报建工作。</t>
  </si>
  <si>
    <t>2018年沙塘镇接受省教育强镇复评要求改善办学条件，且校友捐资100万元要求建设的项目。</t>
  </si>
  <si>
    <t>正在进行工程设计工作。</t>
  </si>
  <si>
    <t>开平市三埠街道办事处东河小学教学综合楼工程</t>
  </si>
  <si>
    <t>占地185.50㎡，框架5层，建筑面积1037.80㎡，高度19.20米，地面5层，框架结构；工程范围包括：建筑与装饰工程、消防工程、排水工程、防雷工程、电气工程。</t>
  </si>
  <si>
    <t>完成主体建设，总工程量完成50%。</t>
  </si>
  <si>
    <t>2018年三埠强镇复评要求改善办学条件。</t>
  </si>
  <si>
    <t>正在办理报建、立项。</t>
  </si>
  <si>
    <t>开平市风采华侨中学综合楼工程</t>
  </si>
  <si>
    <t>占地面积334.62平方米，地上建筑面积2290.64㎡；底下1层，地上6层；独立基础；工程范围包括：综合楼土建、消防、给排水、强电、防雷等部分工程内容。</t>
  </si>
  <si>
    <t>2018年三埠接受省教育强镇复评要求改善办学条件，且余氏宗亲捐资100万元要求建设的项目。</t>
  </si>
  <si>
    <t>已完成桩基工程。</t>
  </si>
  <si>
    <t>备注：项目序号带“★”的为省2018年重点正式项目；带“▲”的为江门市2018年重点正式项目；项目序号带“△”的为江门市2018年重点预备项目；带“●”的为已供地项目</t>
  </si>
  <si>
    <t>预计到2017年底累计完成投资</t>
  </si>
  <si>
    <t>供地项目</t>
  </si>
  <si>
    <t>江门预备项目</t>
  </si>
  <si>
    <t>总计（22项）</t>
  </si>
  <si>
    <t>交通一体（6项）</t>
  </si>
  <si>
    <t>1△</t>
  </si>
  <si>
    <t>省道S274线杜溪段扩建工程</t>
  </si>
  <si>
    <t>一级公路，全长1.168公里，双向6车道。</t>
  </si>
  <si>
    <t>完善周边市政路网。</t>
  </si>
  <si>
    <t>项目用地47.73亩，待办理征地拆迁手续。</t>
  </si>
  <si>
    <t>长沙杜冈加油站附近</t>
  </si>
  <si>
    <t>2017年年底前落实项目启动及资金安排。</t>
  </si>
  <si>
    <t>市公路局</t>
  </si>
  <si>
    <t>2△</t>
  </si>
  <si>
    <t xml:space="preserve">江门港开平市新港区（口岸）码头建设工程 </t>
  </si>
  <si>
    <t>港区及保税物流园区，建设五个1000吨级（3000吨级结构）集装箱码头泊位，集装箱堆场、内外贸仓库、拆箱检验场、熏蒸堆场及相关配套场地、设施等。</t>
  </si>
  <si>
    <t>建设五个1000吨级（3000吨级结构）集装箱码头泊位及配套设施。</t>
  </si>
  <si>
    <t>该投资项目正在进行用地指标确认，土地购置等将按程序进行。</t>
  </si>
  <si>
    <t>港口用地未确认。</t>
  </si>
  <si>
    <t>3△</t>
  </si>
  <si>
    <t>开平市赤马线（X555）塘口段扩建工程</t>
  </si>
  <si>
    <t>一级公路3.9公里。</t>
  </si>
  <si>
    <t>已完成立项工作，正在进行前期专项评估工作。</t>
  </si>
  <si>
    <t>开平市赤马线（X555）赤坎段改线工程</t>
  </si>
  <si>
    <t>一级公路7.115公里，其中特大桥1568.4延米/座。</t>
  </si>
  <si>
    <t>一级公路3.10公里。</t>
  </si>
  <si>
    <t>市区桥梁特色美化工程</t>
  </si>
  <si>
    <t>开平大桥桥梁美化亮化工程。</t>
  </si>
  <si>
    <t>对开平大桥进行桥梁美化亮化。</t>
  </si>
  <si>
    <t>国道G325线开平月山至塘口段改建工程</t>
  </si>
  <si>
    <t>一级公路，全长约30.3公里，双向六车道。</t>
  </si>
  <si>
    <t>新增加一级公路30.3公里。</t>
  </si>
  <si>
    <t>月山镇、翠山湖工业园、沙塘镇、塘口镇、赤坎镇</t>
  </si>
  <si>
    <t>工可审查阶段。</t>
  </si>
  <si>
    <t>开平公路局
市交通运输局</t>
  </si>
  <si>
    <t>前期工作由江门市公路局推进，立项后由开平市交通局推进</t>
  </si>
  <si>
    <t>工业振兴（28项）</t>
  </si>
  <si>
    <t>7△</t>
  </si>
  <si>
    <t>开平市法兰多卫浴有限公司年产300万套高档水龙头的新厂区项目</t>
  </si>
  <si>
    <t>改造后可年新增300万套高档水龙头产能，总建筑面积3.89万平方米。</t>
  </si>
  <si>
    <t>预计年产300万套水龙头。</t>
  </si>
  <si>
    <t>土地证已办妥，但存在土地纠纷，尚不能动工。</t>
  </si>
  <si>
    <t>暂未开工，前期工作。</t>
  </si>
  <si>
    <t>拟建设地块中含有村民的宅基地。</t>
  </si>
  <si>
    <t>8△</t>
  </si>
  <si>
    <t>广东百澳药业有限公司增资扩产项目</t>
  </si>
  <si>
    <t>主要研发、生产、销售：保健食品，化妆品、日用品，消毒产品；培育、种植、销售中药材及产地中药材种子，总建筑面积8200平方米。</t>
  </si>
  <si>
    <t>正在办理报建审批手续。</t>
  </si>
  <si>
    <t>该项目面临产品开发不成熟、审批周期长的问题，具体完工及投产时间不明确，现阶段仍不具备上报该项目条件。</t>
  </si>
  <si>
    <t>原广东百君大健康产业有限公司项目</t>
  </si>
  <si>
    <t>9△</t>
  </si>
  <si>
    <t>广东省大沙里茶业有限公司茶厂和茶文化展示区建设项目</t>
  </si>
  <si>
    <t>规划景区总面积3000亩。</t>
  </si>
  <si>
    <t>提升大沙镇旅游业效益。</t>
  </si>
  <si>
    <t>规划建设用地面基一期37亩已报批。</t>
  </si>
  <si>
    <t>大沙镇林场</t>
  </si>
  <si>
    <t>正进行茶厂的建设，进行茶树的种植，完成旅游厕所的建设。</t>
  </si>
  <si>
    <t>申请项目用地指标未能解决。</t>
  </si>
  <si>
    <t>10△●</t>
  </si>
  <si>
    <t>东益隆公司高档板材项目</t>
  </si>
  <si>
    <t>拟建设年产5万立方米家具生产线，总建筑面积为2.29万平方米。</t>
  </si>
  <si>
    <t>建成后预计年产5万立方米家具。</t>
  </si>
  <si>
    <t>开平市第二（苍城）工业园五区9号</t>
  </si>
  <si>
    <t>已完成土方平整，已完成道路铺建，正在进行图纸设计、临时公棚搭建。</t>
  </si>
  <si>
    <t>前期坐标测量有误，项目规划正在重新申报。</t>
  </si>
  <si>
    <t>11△●</t>
  </si>
  <si>
    <t>东顺隆公司厨具项目</t>
  </si>
  <si>
    <t>拟建年产5万立方米家具建材生产线，总建筑面积为2.14万平方米。</t>
  </si>
  <si>
    <t>建成后预计年产5万立方米家具建材。</t>
  </si>
  <si>
    <t>开平市第二（苍城）工业园五区10号</t>
  </si>
  <si>
    <t>已完成土方平整，正在进行图纸设计。</t>
  </si>
  <si>
    <t>澳大利亚进口肉牛隔离场</t>
  </si>
  <si>
    <t>进口肉牛销售</t>
  </si>
  <si>
    <t>2016年3月至2018年12月</t>
  </si>
  <si>
    <t>隔离场总存栏数4000头，预计年进栏5万头，创造本地税收约3000多万元。</t>
  </si>
  <si>
    <t>购买了100亩和租赁了90亩土地建设隔离场。</t>
  </si>
  <si>
    <t>蚬冈镇</t>
  </si>
  <si>
    <t>项目已进行基础建设、平整土地等工作，环评已通过了广东省环保厅专家库的专家小组评审，并报到了开平市环保局审核。目前，环保局建议补充完善相关环保资料或另行选址建设。</t>
  </si>
  <si>
    <t>加快项目环评审批。</t>
  </si>
  <si>
    <t>开平百通宏达能源有限公司苍城镇工业集中区供热项目</t>
  </si>
  <si>
    <t>本工程规划建设2X35t/h燃煤锅炉及其配套辅助生产系统。项目占地40亩。</t>
  </si>
  <si>
    <t>2018.03-2018.12</t>
  </si>
  <si>
    <t>预计达产后年供蒸汽55万吨，年均销售收入1.1亿元，年均税收效益300万。</t>
  </si>
  <si>
    <t>已办理立项，正在办理项目规划和环评。</t>
  </si>
  <si>
    <t>正在办理用地指标。</t>
  </si>
  <si>
    <t>珠三角现代农业气象科研试验中心（站）</t>
  </si>
  <si>
    <t>农业气象科研试验中心和农业气象综合观测站，项目用地面积26亩，建筑面积2084平方米</t>
  </si>
  <si>
    <t>在省市县三级政府和农业、气象主管部门的支持下，依托示范区高端农业科技合作力量，分步实施，建设具有农田小气候观测、设施农业观测、太阳光谱分析、综合气象调控技术、全球眼视频及气象科普等服务项目的创新型多功能农气试验中心，促进现代气象服务与现代农业发展的紧密结合。
珠三角现代农业气象科研试验中心重点是建设成技术集成创新、试验示范、技术推广、应用服务、科普观光功能，促使开平现代农业发展更好地向珠三角示范辐射。</t>
  </si>
  <si>
    <t>开平市政府同意该项目在我市的土地利用总体规划（2010-2020年）调整完善工作中统筹安排26亩城乡建设用地规模予以解决。目前土地总体规划在调整进行中。</t>
  </si>
  <si>
    <t xml:space="preserve">1、2012年编制可行性研究报告上报中国气象局。2012年度纳入江门市第二批产业技术研究与开发项目资金安排。
2、2013年出具总平面规划、效果图，对工程单体估算。
3、2014年江门市农业局同意在示范基地核心区建设珠三角现代农业气象科研试验中心，并借用基地综合楼一楼作为办公室值班室。
4、2015年10月向政府申请了调整土地利用规划。
</t>
  </si>
  <si>
    <t>1、因政府还没解决土地划拨，没法立项。
2、落实试验中心的建设资金，在上级、地方经费或专项建设资金未落实之前，我局没有自筹资金建设。</t>
  </si>
  <si>
    <t>开平市气象局</t>
  </si>
  <si>
    <t>荣桂坊旅游项目</t>
  </si>
  <si>
    <t>综合旅游</t>
  </si>
  <si>
    <t xml:space="preserve">塘口镇 </t>
  </si>
  <si>
    <t>1、荣桂坊旅游厕所（改建）已完成，十石村旅游厕所（新建）改到明年动工；2、进入荣桂坊的桥梁已完成重建工作；3、国道入荣桂坊的村道已通过财审，进入招标阶段。</t>
  </si>
  <si>
    <t>广东建成机械设备有限公司特种压力容器罐项目</t>
  </si>
  <si>
    <t>特种压力容器罐，年产3000台（套）。总建筑面积8万平方米。</t>
  </si>
  <si>
    <t>新增年产值22亿元，税收4000万元。</t>
  </si>
  <si>
    <t>正在进行主体工程建设，完成项目一期主体工程80%。</t>
  </si>
  <si>
    <t>股权纠纷尚未解决。</t>
  </si>
  <si>
    <t>开平市宇达食品有限公司肉类切件冷冻加工项目</t>
  </si>
  <si>
    <t>建筑面积16000平方米，建设混凝土机构厂房两栋及宿舍楼两栋</t>
  </si>
  <si>
    <t>年产400吨切件急冻肉。</t>
  </si>
  <si>
    <t>香港投资方行业前景变化不及预期设想及资金未落实，项目暂时搁置。</t>
  </si>
  <si>
    <t>开平中立德路桥设备有限公司路桥用钢模版项目（二期）</t>
  </si>
  <si>
    <t>年产10万吨路桥用钢模版项目，总建筑面积1.2万平方米。</t>
  </si>
  <si>
    <t>年产10万吨路桥用钢模版。</t>
  </si>
  <si>
    <t>厂房一、宿舍楼、办公楼已基本完成，设备已安装调试完毕。</t>
  </si>
  <si>
    <t>中立德公司原由佛山市三水中德路桥和开平市绿皇公司合资成立，现已由开平市绿皇公司独资投资，项目分两期建设。总投资21620万元，其中一期目前完成厂房一和宿舍楼办公楼，投资14000万元。二期因市场环境变化和投资者资金的原因，目前完成厂房一和宿舍楼办公楼，余下投资预计短期内无动工计划。</t>
  </si>
  <si>
    <t>大城格局（11项）</t>
  </si>
  <si>
    <t>19△</t>
  </si>
  <si>
    <t>开平市中心医院妇产儿科住院大楼建设项目</t>
  </si>
  <si>
    <t>拆除原综合住院楼一栋，建筑面积3153.5平方米；新建妇产儿科住院大楼一栋，建筑面积2.01万平方米。</t>
  </si>
  <si>
    <t>社会效益和医疗效益显著，提高妇产儿医疗服务水平。</t>
  </si>
  <si>
    <t>已完成项目可行性研究报告、规划选址意见、基底红线图、建筑设计条件通知书、国土证、平面方案图设计等前期工作。</t>
  </si>
  <si>
    <t>建设资金严重不足。</t>
  </si>
  <si>
    <t>20△</t>
  </si>
  <si>
    <t>交流渡水闸重建工程</t>
  </si>
  <si>
    <t>中型水闸重建。</t>
  </si>
  <si>
    <t>加强水利基础设施建设。</t>
  </si>
  <si>
    <t>完成施工图设计，正在进行招标最高限价送审。</t>
  </si>
  <si>
    <t>上级资金未落实。</t>
  </si>
  <si>
    <t>21●</t>
  </si>
  <si>
    <t>开平市大沙镇汇大项目</t>
  </si>
  <si>
    <t>建造乡村旅游酒店和住宅。总建筑面积23538.5平方米。</t>
  </si>
  <si>
    <t>建成后将大大提升大沙镇游客接待能力，补齐大沙镇发展生态旅游基础配套不足的短板。</t>
  </si>
  <si>
    <t>完成三通一平、地块围蔽。</t>
  </si>
  <si>
    <t xml:space="preserve">该项目环保部门未能通过环评审批，未能动工。                                        </t>
  </si>
  <si>
    <t>开平市大沙河水库除险加固工程</t>
  </si>
  <si>
    <t>土坝加高培厚、灌浆防渗、重建反滤体；泄洪闸加固，更换启闭设备，非常溢洪道重建；防汛公路加固；坝后电站重建；管护设施配套等。</t>
  </si>
  <si>
    <t>水库除险加固。</t>
  </si>
  <si>
    <t>龙胜镇、马冈镇</t>
  </si>
  <si>
    <t>完成勘察设计招标，正在进行勘察设计工作。</t>
  </si>
  <si>
    <t>暂未列入上级部门大中型病险水库除险加固的计划。</t>
  </si>
  <si>
    <t>备注：项目序号带“△”的为江门市重点2018年重点预备项目；带“●”的为已供地项目。</t>
  </si>
  <si>
    <r>
      <t>2018年计划与</t>
    </r>
    <r>
      <rPr>
        <b/>
        <sz val="22"/>
        <rFont val="华文中宋"/>
        <family val="3"/>
        <charset val="134"/>
      </rPr>
      <t>2017年计划对比</t>
    </r>
  </si>
  <si>
    <t>单位：万元</t>
  </si>
  <si>
    <t>项目分类</t>
  </si>
  <si>
    <t>2017年计划</t>
  </si>
  <si>
    <t>2018年重点项目</t>
  </si>
  <si>
    <t>项目数量</t>
  </si>
  <si>
    <t>年度计划</t>
  </si>
  <si>
    <t>交通一体</t>
  </si>
  <si>
    <t>轨道交通网</t>
  </si>
  <si>
    <t>高快路网</t>
  </si>
  <si>
    <t>等级公路网</t>
  </si>
  <si>
    <t>港口航道网</t>
  </si>
  <si>
    <t>（五）</t>
  </si>
  <si>
    <t>市政道路</t>
  </si>
  <si>
    <t>工业振兴</t>
  </si>
  <si>
    <t>能源保障</t>
  </si>
  <si>
    <t>先进制造业</t>
  </si>
  <si>
    <t>装备制造</t>
  </si>
  <si>
    <t>产业提升</t>
  </si>
  <si>
    <t>园区平台</t>
  </si>
  <si>
    <t>产业园区</t>
  </si>
  <si>
    <t>双创平台</t>
  </si>
  <si>
    <t>大城格局</t>
  </si>
  <si>
    <t>公园城市</t>
  </si>
  <si>
    <t>环境治理</t>
  </si>
  <si>
    <t>民生共享</t>
  </si>
  <si>
    <t>国民教育</t>
  </si>
  <si>
    <t>医疗卫生</t>
  </si>
  <si>
    <t>文化体育</t>
  </si>
  <si>
    <t>Ⅳ</t>
  </si>
  <si>
    <t>居民保障</t>
  </si>
  <si>
    <t>江门市2018年重点建设项目计划分行业汇总表</t>
  </si>
  <si>
    <t>项目
数量</t>
  </si>
  <si>
    <t>截至2017年底累计完成投资</t>
  </si>
  <si>
    <t>江门市2018年重点建设项目计划分类汇总表-责任单位</t>
  </si>
  <si>
    <t>类别</t>
  </si>
  <si>
    <t>项目数</t>
  </si>
  <si>
    <t>市直</t>
  </si>
  <si>
    <t>蓬江区</t>
  </si>
  <si>
    <t>高新区 江海区</t>
  </si>
  <si>
    <t>四</t>
  </si>
  <si>
    <t>新会区</t>
  </si>
  <si>
    <t>五</t>
  </si>
  <si>
    <t>台山市</t>
  </si>
  <si>
    <t>六</t>
  </si>
  <si>
    <t>开平市</t>
  </si>
  <si>
    <t>七</t>
  </si>
  <si>
    <t>鹤山市</t>
  </si>
  <si>
    <t>八</t>
  </si>
  <si>
    <t>恩平市</t>
  </si>
  <si>
    <r>
      <t>注：</t>
    </r>
    <r>
      <rPr>
        <sz val="12"/>
        <rFont val="宋体"/>
        <family val="3"/>
        <charset val="134"/>
      </rPr>
      <t xml:space="preserve">将江门大道等打包的项目按照责任单位分解后项目数计 </t>
    </r>
    <r>
      <rPr>
        <sz val="12"/>
        <rFont val="宋体"/>
        <family val="3"/>
        <charset val="134"/>
      </rPr>
      <t xml:space="preserve"> </t>
    </r>
    <r>
      <rPr>
        <sz val="12"/>
        <rFont val="宋体"/>
        <family val="3"/>
        <charset val="134"/>
      </rPr>
      <t xml:space="preserve">项
</t>
    </r>
  </si>
  <si>
    <t xml:space="preserve"> 责任单位分行业投资情况表</t>
  </si>
  <si>
    <t xml:space="preserve">                         投资单位：亿元</t>
  </si>
  <si>
    <t>蓬江</t>
  </si>
  <si>
    <t>高新
（江海）</t>
  </si>
  <si>
    <t>新会</t>
  </si>
  <si>
    <t>台山</t>
  </si>
  <si>
    <t>开平</t>
  </si>
  <si>
    <t>鹤山</t>
  </si>
  <si>
    <t>恩平</t>
  </si>
  <si>
    <t>合计</t>
  </si>
  <si>
    <t xml:space="preserve">  类别</t>
  </si>
  <si>
    <t>年度投资</t>
  </si>
  <si>
    <r>
      <t xml:space="preserve">注：将打包的江门大道等项目按责任单位分解后计 </t>
    </r>
    <r>
      <rPr>
        <sz val="12"/>
        <color indexed="8"/>
        <rFont val="宋体"/>
        <family val="3"/>
        <charset val="134"/>
      </rPr>
      <t xml:space="preserve"> </t>
    </r>
    <r>
      <rPr>
        <sz val="12"/>
        <color indexed="8"/>
        <rFont val="宋体"/>
        <family val="3"/>
        <charset val="134"/>
      </rPr>
      <t>项</t>
    </r>
  </si>
  <si>
    <t>江门市2018年重点建设项目计划分类汇总表-建设阶段</t>
  </si>
  <si>
    <t>储备</t>
  </si>
  <si>
    <r>
      <t xml:space="preserve">注：正式项目计划中将江门大道等打包的项目按照责任单位分解后项目数计   </t>
    </r>
    <r>
      <rPr>
        <sz val="12"/>
        <rFont val="宋体"/>
        <family val="3"/>
        <charset val="134"/>
      </rPr>
      <t>项</t>
    </r>
  </si>
  <si>
    <t>江门市2018年重点建设项目计划分类汇总表-年度投资</t>
  </si>
  <si>
    <t>2017年投资计划</t>
  </si>
  <si>
    <t>20亿元以上</t>
  </si>
  <si>
    <t>10－20亿元</t>
  </si>
  <si>
    <t>5-10亿元</t>
  </si>
  <si>
    <t>1-5亿元</t>
  </si>
  <si>
    <t>附件1</t>
  </si>
  <si>
    <t>广东省2018年重点建设项目计划申报表</t>
  </si>
  <si>
    <t>投资项目统一代码</t>
  </si>
  <si>
    <t>到2017年底预计完成投资</t>
  </si>
  <si>
    <t>建设用地（亩）</t>
  </si>
  <si>
    <t>建设用林（亩）</t>
  </si>
  <si>
    <t>建设用海（公顷）</t>
  </si>
  <si>
    <t>项目审批信息</t>
  </si>
  <si>
    <t>开工时间</t>
  </si>
  <si>
    <t>计划投产时间</t>
  </si>
  <si>
    <t>建设单位</t>
  </si>
  <si>
    <t>填报责任单位</t>
  </si>
  <si>
    <t xml:space="preserve">小计   </t>
  </si>
  <si>
    <t>资金来源</t>
  </si>
  <si>
    <t>主要建设内容</t>
  </si>
  <si>
    <t>新增生产能力或效益</t>
  </si>
  <si>
    <t>规划面积</t>
  </si>
  <si>
    <t>已落实面积</t>
  </si>
  <si>
    <t>规划选址</t>
  </si>
  <si>
    <t>用地预审</t>
  </si>
  <si>
    <t>立项</t>
  </si>
  <si>
    <t>用地报批</t>
  </si>
  <si>
    <t>环评</t>
  </si>
  <si>
    <t>中央财政</t>
  </si>
  <si>
    <t>省财政</t>
  </si>
  <si>
    <t>市县财政</t>
  </si>
  <si>
    <t>企业自有</t>
  </si>
  <si>
    <t>利用外资</t>
  </si>
  <si>
    <t>银行贷款</t>
  </si>
  <si>
    <t>其他</t>
  </si>
  <si>
    <t>合计（44项）</t>
  </si>
  <si>
    <t>一、基础设施项目（23项）</t>
  </si>
  <si>
    <t>深圳至茂名铁路江门至茂名段江门段</t>
  </si>
  <si>
    <t>铁路110公里。</t>
  </si>
  <si>
    <t>2014-2018</t>
  </si>
  <si>
    <t>完工并通车。</t>
  </si>
  <si>
    <r>
      <t>新增铁路1</t>
    </r>
    <r>
      <rPr>
        <sz val="10"/>
        <color indexed="8"/>
        <rFont val="宋体"/>
        <family val="3"/>
        <charset val="134"/>
      </rPr>
      <t>10公里</t>
    </r>
    <r>
      <rPr>
        <sz val="10"/>
        <color indexed="8"/>
        <rFont val="宋体"/>
        <family val="3"/>
        <charset val="134"/>
      </rPr>
      <t>。</t>
    </r>
  </si>
  <si>
    <t>国土资审字〔2013〕284号</t>
  </si>
  <si>
    <t>已完成，粤国土资（建）函[2016]6号</t>
  </si>
  <si>
    <t>环审〔2014〕34号</t>
  </si>
  <si>
    <t>2014年</t>
  </si>
  <si>
    <t>2018年</t>
  </si>
  <si>
    <t>广东深茂铁路责任有限公司</t>
  </si>
  <si>
    <t>市发展改革局</t>
  </si>
  <si>
    <t>省2017年重点建设项目</t>
  </si>
  <si>
    <t>南沙港铁路江门段</t>
  </si>
  <si>
    <t>货运铁路，江门段总长15.6公里。</t>
  </si>
  <si>
    <t>征地拆迁、土建施工。</t>
  </si>
  <si>
    <t>新增货运铁路15.6公里。</t>
  </si>
  <si>
    <t xml:space="preserve">国土资预审字[2015]202号  </t>
  </si>
  <si>
    <t>粤环审〔2015〕475号</t>
  </si>
  <si>
    <t>2019年</t>
  </si>
  <si>
    <t>南沙港铁路公司</t>
  </si>
  <si>
    <t>广东台山核电项目一期工程</t>
  </si>
  <si>
    <t>装机2×175万千瓦。</t>
  </si>
  <si>
    <t>2009-2018</t>
  </si>
  <si>
    <t>工程设计、设备采购与安装、建安施工、机组调试。</t>
  </si>
  <si>
    <t>年上网电量约260亿千瓦时</t>
  </si>
  <si>
    <t>国土资预审资〔2009〕52号</t>
  </si>
  <si>
    <t>江国土资（利用）字〔2011〕208号</t>
  </si>
  <si>
    <t xml:space="preserve">环审〔2009〕111号, 环审〔2009〕402号。
</t>
  </si>
  <si>
    <t>2009年</t>
  </si>
  <si>
    <t>台山核电合营有限公司</t>
  </si>
  <si>
    <t>台山市政府</t>
  </si>
  <si>
    <t>江门珠西综合交通枢纽江门站</t>
  </si>
  <si>
    <t>2017-440750-53-01-811723</t>
  </si>
  <si>
    <t>建筑面积17万平方米，构建集高铁、城际、城市轨道交通一体化的珠江西岸重要综合交通枢纽，打造珠三角沟通粤西的交通门户。</t>
  </si>
  <si>
    <t>开展主体工程建设。</t>
  </si>
  <si>
    <t>提升综合交通基础水平。</t>
  </si>
  <si>
    <t>江规新复[2017]169号</t>
  </si>
  <si>
    <t>江国土资（规保）字226号</t>
  </si>
  <si>
    <t>江发改交能[2017]319号</t>
  </si>
  <si>
    <t>国土资函[2014]663号</t>
  </si>
  <si>
    <t>未完成</t>
  </si>
  <si>
    <t>2017年</t>
  </si>
  <si>
    <t>2020年</t>
  </si>
  <si>
    <t>珠西枢纽公司</t>
  </si>
  <si>
    <t>新会区政府</t>
  </si>
  <si>
    <t>广佛江快速通道江门段（含辅道、西环路隧道、江顺大桥）</t>
  </si>
  <si>
    <r>
      <t>2014-440705-11-01-607737，2015-440705-48-01-808363，</t>
    </r>
    <r>
      <rPr>
        <sz val="10"/>
        <rFont val="宋体"/>
        <family val="3"/>
        <charset val="134"/>
      </rPr>
      <t>2017-440705-48-01-804165</t>
    </r>
  </si>
  <si>
    <t>快速公路123公里。</t>
  </si>
  <si>
    <t>2011-2019</t>
  </si>
  <si>
    <t>五邑路至三江段主辅道工程、新会会城至崖门段主体工程建设、三江至南门大桥工程。</t>
  </si>
  <si>
    <t>新增快速路约123公里。</t>
  </si>
  <si>
    <t>选字第440000201100177号、选字第440000201400340号</t>
  </si>
  <si>
    <r>
      <t>粤国土资（预）函[2012]11号、粤国土资(预)函[2016]45号、江国土资（规保）字</t>
    </r>
    <r>
      <rPr>
        <sz val="10"/>
        <color indexed="8"/>
        <rFont val="宋体"/>
        <family val="3"/>
        <charset val="134"/>
      </rPr>
      <t>[2017]464</t>
    </r>
    <r>
      <rPr>
        <sz val="10"/>
        <color indexed="8"/>
        <rFont val="宋体"/>
        <family val="3"/>
        <charset val="134"/>
      </rPr>
      <t>号</t>
    </r>
  </si>
  <si>
    <r>
      <t>粤发改交通[2012]524号、江发改投资[2014]965号、粤发改交通函[2015]2369号、江发改交能</t>
    </r>
    <r>
      <rPr>
        <sz val="10"/>
        <color indexed="8"/>
        <rFont val="宋体"/>
        <family val="3"/>
        <charset val="134"/>
      </rPr>
      <t>[2017]0519</t>
    </r>
    <r>
      <rPr>
        <sz val="10"/>
        <color indexed="8"/>
        <rFont val="宋体"/>
        <family val="3"/>
        <charset val="134"/>
      </rPr>
      <t>号</t>
    </r>
  </si>
  <si>
    <t>五邑路至三江段主道已完成、辅道未上报；新会会城至崖门段近期上报</t>
  </si>
  <si>
    <t>江环审[2011]121号、江环审[2013]100号、江环审[2014]174号</t>
  </si>
  <si>
    <t>江门市滨江建设投资管理有限公司、江门市新会区公路发展有限公司</t>
  </si>
  <si>
    <t>中山至开平高速公路工程江门段</t>
  </si>
  <si>
    <t>2017-440100-48-02-803711</t>
  </si>
  <si>
    <t>江门段全长85.6公里，双向六车道。</t>
  </si>
  <si>
    <t>临时工程、桥梁涵洞工程、交叉工程。</t>
  </si>
  <si>
    <t>新增高速公路85.6公里。</t>
  </si>
  <si>
    <t>选字第440000201500396号</t>
  </si>
  <si>
    <t>粤国土资（预）函[2015]97号</t>
  </si>
  <si>
    <t>粤发改交通函[2015]5907号</t>
  </si>
  <si>
    <t>粤环审[2015]603号</t>
  </si>
  <si>
    <r>
      <t>2</t>
    </r>
    <r>
      <rPr>
        <sz val="10"/>
        <color indexed="8"/>
        <rFont val="宋体"/>
        <family val="3"/>
        <charset val="134"/>
      </rPr>
      <t>020年</t>
    </r>
  </si>
  <si>
    <t>中电建（广东）中开高速公路有限公司</t>
  </si>
  <si>
    <t>市交通局</t>
  </si>
  <si>
    <t>高明至恩平高速公路江门段</t>
  </si>
  <si>
    <t>江门段全长33.729公里，双向六车道。</t>
  </si>
  <si>
    <t>路基、桥梁、隧道及路面工程等。</t>
  </si>
  <si>
    <t>建成后，新增高速公路33.839公里。</t>
  </si>
  <si>
    <t>选字第440000201500376号</t>
  </si>
  <si>
    <t>粤国土资（预）函〔2016〕29号</t>
  </si>
  <si>
    <t>粤发改交通函〔2015〕3292号</t>
  </si>
  <si>
    <t>江门段：国土资函〔2017〕42号。</t>
  </si>
  <si>
    <t>粤环审〔2015〕291号</t>
  </si>
  <si>
    <t>广东高恩高速公路有限公司</t>
  </si>
  <si>
    <t>广东省三堡至水口公路改扩建工程</t>
  </si>
  <si>
    <t>全长约33公里，原佛开高速公路三堡至水口段四车道扩八车道，</t>
  </si>
  <si>
    <t>路基、桥涵、路面。</t>
  </si>
  <si>
    <t>新增高速公路33公里。</t>
  </si>
  <si>
    <t>已批复，无文号</t>
  </si>
  <si>
    <t>国土资预审字〔2015〕280号</t>
  </si>
  <si>
    <t>发改基础〔2016〕1874号</t>
  </si>
  <si>
    <t>已报国土资源部并过会，待批复</t>
  </si>
  <si>
    <t>粤环审〔2016〕128号</t>
  </si>
  <si>
    <t>2017年5月</t>
  </si>
  <si>
    <t>2020年12月</t>
  </si>
  <si>
    <t>广东省高速公路发展股份有限公司佛开分公司</t>
  </si>
  <si>
    <t>中山至阳春高速公路开平至阳春段江门段</t>
  </si>
  <si>
    <t>2017-440703-48-02-810997</t>
  </si>
  <si>
    <t>江门段全长40.17公里，双向4车道。</t>
  </si>
  <si>
    <t>征地拆迁及桥涵桩基、路基填筑、隧道开挖等。</t>
  </si>
  <si>
    <t>新增高速公路40.8公里。</t>
  </si>
  <si>
    <t>永久占用土地5066.67 亩</t>
  </si>
  <si>
    <t>暂未落实</t>
  </si>
  <si>
    <t xml:space="preserve"> 选字第440000201600460号</t>
  </si>
  <si>
    <t>粤国土资（预）函[2016]36号</t>
  </si>
  <si>
    <t>粤交规函〔2016〕2831号</t>
  </si>
  <si>
    <t>暂未进行</t>
  </si>
  <si>
    <t>预计10月中旬批复</t>
  </si>
  <si>
    <t>中交广东开春高速公路有限公司</t>
  </si>
  <si>
    <t>沈海国家高速公路水口至白沙段改扩建工程</t>
  </si>
  <si>
    <t>2017-440700-48-02-801176</t>
  </si>
  <si>
    <t>江门段长约79.6公里，由双向四车道高速公路扩建成双向八车道。</t>
  </si>
  <si>
    <t>施工图勘察设计、征地拆迁、路基和桥涵施工。</t>
  </si>
  <si>
    <r>
      <t>新增高速公路79.6</t>
    </r>
    <r>
      <rPr>
        <sz val="10"/>
        <color indexed="8"/>
        <rFont val="宋体"/>
        <family val="3"/>
        <charset val="134"/>
      </rPr>
      <t>公里。</t>
    </r>
  </si>
  <si>
    <t>选字第440000201700490号</t>
  </si>
  <si>
    <t>粤国土资（预）〔2017〕26号</t>
  </si>
  <si>
    <t>粤发改交通函〔2017〕2918号</t>
  </si>
  <si>
    <t>粤环审〔2017〕28号</t>
  </si>
  <si>
    <t>广东开阳高速公路有限公司</t>
  </si>
  <si>
    <t>新增项目</t>
  </si>
  <si>
    <t>银洲湖高速</t>
  </si>
  <si>
    <t>2017-440700-48-02-813445</t>
  </si>
  <si>
    <t>全长53.8公里</t>
  </si>
  <si>
    <t>2019-2022</t>
  </si>
  <si>
    <t>/</t>
  </si>
  <si>
    <t>完成立项和投资人招标，开展设计工作。</t>
  </si>
  <si>
    <t>待业主招标</t>
  </si>
  <si>
    <t>深圳至岑溪高速公路江门龙湾至共和段改扩建工程</t>
  </si>
  <si>
    <t>2017-440700-48-02-810862</t>
  </si>
  <si>
    <t>改扩建路线长度19.021km；</t>
  </si>
  <si>
    <t>完成立项，开展设计工作。</t>
  </si>
  <si>
    <t>江鹤高速公路有限公司</t>
  </si>
  <si>
    <t>江门国家高新区与华夏幸福区域合作开发项目（启动区项目）</t>
  </si>
  <si>
    <t>2017-440704-50-02-812429</t>
  </si>
  <si>
    <t>建设市政基础设施、综合管廊、文化小镇、科创小镇及综合河流整治工程。</t>
  </si>
  <si>
    <t>选字第2017-1-0007
等</t>
  </si>
  <si>
    <t>高新国环函[2017]235号等</t>
  </si>
  <si>
    <t>高新发改统计[2017]21号等</t>
  </si>
  <si>
    <t>2022年</t>
  </si>
  <si>
    <t>江门市鼎兴园区建设发展有限公司</t>
  </si>
  <si>
    <t>高新区
（江海区）</t>
  </si>
  <si>
    <t>江门高新区公共码头(首期)</t>
  </si>
  <si>
    <t>2014-440704-55-02-802153</t>
  </si>
  <si>
    <t>首期项目建设6个3000吨级多用途泊位，岸线总长732米。</t>
  </si>
  <si>
    <t>2014-2019</t>
  </si>
  <si>
    <t>码头水工结构建设及设备安装，后方堆场建设及设备安装，码头建筑建设。</t>
  </si>
  <si>
    <t>新增5-6个3000吨多用途泊位。</t>
  </si>
  <si>
    <t>140221江规选[2014]8号</t>
  </si>
  <si>
    <t>江国土资(规保)字[2014]157号</t>
  </si>
  <si>
    <t>江发改交能[2014]0127号</t>
  </si>
  <si>
    <t>江国土资地字[2013]16号</t>
  </si>
  <si>
    <t>江环审[2014]7号</t>
  </si>
  <si>
    <t>江门高新港务发展有限公司</t>
  </si>
  <si>
    <t>粤电新会发电厂天然气热电联产项目</t>
  </si>
  <si>
    <t>2013-440705-44-02-800061</t>
  </si>
  <si>
    <t>装机2×432MW。</t>
  </si>
  <si>
    <t>机组设备安装和调试。</t>
  </si>
  <si>
    <t>热电联产机组2X432MW。</t>
  </si>
  <si>
    <t>新规复[2014]1-280号</t>
  </si>
  <si>
    <t>已完成</t>
  </si>
  <si>
    <t>粤发改能电函[2013]2833号</t>
  </si>
  <si>
    <t>新国用（2005）第01237号</t>
  </si>
  <si>
    <t>粤环审[2012]588号</t>
  </si>
  <si>
    <r>
      <t>2018年</t>
    </r>
    <r>
      <rPr>
        <sz val="10"/>
        <color indexed="8"/>
        <rFont val="宋体"/>
        <family val="3"/>
        <charset val="134"/>
      </rPr>
      <t>10月</t>
    </r>
  </si>
  <si>
    <t>广东粤电新会发电有限公司</t>
  </si>
  <si>
    <t>江门新会双水发电厂“上大压小”热电联产项目</t>
  </si>
  <si>
    <t>2014-440705-44-02-802121</t>
  </si>
  <si>
    <t>装机1×60万千瓦</t>
  </si>
  <si>
    <t>2016-2021</t>
  </si>
  <si>
    <t>开展主厂房建设。</t>
  </si>
  <si>
    <t>新增1台600MW热电联产发电机组。</t>
  </si>
  <si>
    <t>《关于初步同意新会双水发电厂有限公司“上大压小”建设2×600MW热电项目规划选址的复函》（广东省建设厅）</t>
  </si>
  <si>
    <t>国土资预审字[2008]238号</t>
  </si>
  <si>
    <t>发改能源[2014]1963号</t>
  </si>
  <si>
    <t>企业原有用地</t>
  </si>
  <si>
    <t>环审[2012]146号</t>
  </si>
  <si>
    <t>2021年1月</t>
  </si>
  <si>
    <t>江门市新会双水发电三厂有限公司</t>
  </si>
  <si>
    <t>江门新会站TOD项目</t>
  </si>
  <si>
    <t>土地一级开发996亩。</t>
  </si>
  <si>
    <t>土地一级开发。</t>
  </si>
  <si>
    <t>提升城市基础设施水平。</t>
  </si>
  <si>
    <t>2018年12月</t>
  </si>
  <si>
    <t>省铁路建设投资集团有限公司</t>
  </si>
  <si>
    <t>江门市海堤达标加固工程</t>
  </si>
  <si>
    <t>2016-440781-76-01-801843</t>
  </si>
  <si>
    <r>
      <rPr>
        <b/>
        <sz val="10"/>
        <rFont val="宋体"/>
        <family val="3"/>
        <charset val="134"/>
      </rPr>
      <t>台山市赤溪围海堤达标加固工程</t>
    </r>
    <r>
      <rPr>
        <sz val="10"/>
        <rFont val="宋体"/>
        <family val="3"/>
        <charset val="134"/>
      </rPr>
      <t>：加固堤防5.5公里，重建或新建穿堤排水闸6座。</t>
    </r>
  </si>
  <si>
    <r>
      <t>2015-201</t>
    </r>
    <r>
      <rPr>
        <sz val="10"/>
        <rFont val="宋体"/>
        <family val="3"/>
        <charset val="134"/>
      </rPr>
      <t>9</t>
    </r>
  </si>
  <si>
    <t>完成主体工程。</t>
  </si>
  <si>
    <t>达到20年一遇防洪标准。</t>
  </si>
  <si>
    <t>台规村镇函[2013]57号</t>
  </si>
  <si>
    <t>已完成。</t>
  </si>
  <si>
    <t>江发改农经[2014]414号</t>
  </si>
  <si>
    <t>台环技[2013]111号</t>
  </si>
  <si>
    <t>2015年12月</t>
  </si>
  <si>
    <t>台山市水利工程建设管理中心</t>
  </si>
  <si>
    <t>江门市河流治理工程</t>
  </si>
  <si>
    <t>2016-440781-76-01-804815</t>
  </si>
  <si>
    <r>
      <rPr>
        <b/>
        <sz val="10"/>
        <rFont val="宋体"/>
        <family val="3"/>
        <charset val="134"/>
      </rPr>
      <t>江门市潭江河流治理工程（台山段）：</t>
    </r>
    <r>
      <rPr>
        <sz val="10"/>
        <rFont val="宋体"/>
        <family val="3"/>
        <charset val="134"/>
      </rPr>
      <t>加固堤防23.165公里,重建或加固水闸20座，重建或新建穿堤涵窦21座，新建旱闸16座。</t>
    </r>
  </si>
  <si>
    <t>完成工程总量的50%。</t>
  </si>
  <si>
    <t>达到30年一遇防洪标准。</t>
  </si>
  <si>
    <t>粤发改农经函[2016]1660号</t>
  </si>
  <si>
    <t>江环审[2014]179号</t>
  </si>
  <si>
    <t>2017年12月</t>
  </si>
  <si>
    <t>PPP社会采购中标单位</t>
  </si>
  <si>
    <t>2017-440781-76-01-811203</t>
  </si>
  <si>
    <r>
      <rPr>
        <b/>
        <sz val="10"/>
        <rFont val="宋体"/>
        <family val="3"/>
        <charset val="134"/>
      </rPr>
      <t>台山市新昌水（四九河段）治理工程：</t>
    </r>
    <r>
      <rPr>
        <sz val="10"/>
        <rFont val="宋体"/>
        <family val="3"/>
        <charset val="134"/>
      </rPr>
      <t>河道清淤疏浚10.2公里，护岸整治8.0公里。</t>
    </r>
  </si>
  <si>
    <t>完成工程建设内容。</t>
  </si>
  <si>
    <t>圩镇村庄河段达到10或20年一遇防洪标准。</t>
  </si>
  <si>
    <t>待批复</t>
  </si>
  <si>
    <t>2017年10月</t>
  </si>
  <si>
    <t>2017-440781-76-01-811072</t>
  </si>
  <si>
    <r>
      <rPr>
        <b/>
        <sz val="10"/>
        <rFont val="宋体"/>
        <family val="3"/>
        <charset val="134"/>
      </rPr>
      <t>台山市新昌水（五十河段）治理工程：</t>
    </r>
    <r>
      <rPr>
        <sz val="10"/>
        <rFont val="宋体"/>
        <family val="3"/>
        <charset val="134"/>
      </rPr>
      <t>治理河道总长10.8公里，河道清淤疏浚8.8公里,护岸15.8公里，新改建穿堤建筑物7座。</t>
    </r>
  </si>
  <si>
    <t>江门大广海湾经济区建设项目</t>
  </si>
  <si>
    <t>2017-440781-48-01-811606</t>
  </si>
  <si>
    <r>
      <rPr>
        <b/>
        <sz val="10"/>
        <rFont val="宋体"/>
        <family val="3"/>
        <charset val="134"/>
      </rPr>
      <t>国道G240线台山大江至那金段改扩建工程(含台开快速路及龙山支线工程）：</t>
    </r>
    <r>
      <rPr>
        <sz val="10"/>
        <rFont val="宋体"/>
        <family val="3"/>
        <charset val="134"/>
      </rPr>
      <t>一级公路，总长</t>
    </r>
    <r>
      <rPr>
        <sz val="10"/>
        <rFont val="宋体"/>
        <family val="3"/>
        <charset val="134"/>
      </rPr>
      <t>39.109</t>
    </r>
    <r>
      <rPr>
        <sz val="10"/>
        <rFont val="宋体"/>
        <family val="3"/>
        <charset val="134"/>
      </rPr>
      <t>公里。</t>
    </r>
  </si>
  <si>
    <t>2016-2022</t>
  </si>
  <si>
    <t>开展部分路段路基、桥涵的施工。</t>
  </si>
  <si>
    <t>新增一级公路39.109公里。</t>
  </si>
  <si>
    <r>
      <t>2</t>
    </r>
    <r>
      <rPr>
        <sz val="10"/>
        <color indexed="8"/>
        <rFont val="宋体"/>
        <family val="3"/>
        <charset val="134"/>
      </rPr>
      <t>022年</t>
    </r>
  </si>
  <si>
    <t>台山市交通运输局</t>
  </si>
  <si>
    <t>2017-440705-48-01-804167</t>
  </si>
  <si>
    <t>国道G240新会会城至牛湾段改扩建工程：全长42.4公里，双向6车道一级公路（局部8-10车道）。</t>
  </si>
  <si>
    <t>完成前期工作，争取动工建设。</t>
  </si>
  <si>
    <t>新增一级公路42.4公里。</t>
  </si>
  <si>
    <r>
      <t>202</t>
    </r>
    <r>
      <rPr>
        <sz val="10"/>
        <color indexed="8"/>
        <rFont val="宋体"/>
        <family val="3"/>
        <charset val="134"/>
      </rPr>
      <t>1</t>
    </r>
    <r>
      <rPr>
        <sz val="10"/>
        <color indexed="8"/>
        <rFont val="宋体"/>
        <family val="3"/>
        <charset val="134"/>
      </rPr>
      <t>年12月</t>
    </r>
  </si>
  <si>
    <t>江门市新会区公路发展有限公司</t>
  </si>
  <si>
    <t>江门“蓬江新鹤”融合提质建设项目</t>
  </si>
  <si>
    <t>2015-440784-11-01-609254</t>
  </si>
  <si>
    <r>
      <rPr>
        <b/>
        <sz val="10"/>
        <rFont val="宋体"/>
        <family val="3"/>
        <charset val="134"/>
      </rPr>
      <t>国道G325线鹤山大雁山至桃源段改线工程：</t>
    </r>
    <r>
      <rPr>
        <sz val="10"/>
        <rFont val="宋体"/>
        <family val="3"/>
        <charset val="134"/>
      </rPr>
      <t>一级公路，全长13.2公里，双向六车道。</t>
    </r>
  </si>
  <si>
    <t>新增一级公路13.2公里。</t>
  </si>
  <si>
    <t>省住建厅选字第440000201500380号</t>
  </si>
  <si>
    <t>省国土厅粤国土资（预）函[2015]45号</t>
  </si>
  <si>
    <t>省发改委粤发改交通函[2015]3620号</t>
  </si>
  <si>
    <t>鹤山市环保局鹤环审[2014]164号</t>
  </si>
  <si>
    <t>鹤山市交通发展实业公司</t>
  </si>
  <si>
    <t>鹤山市政府</t>
  </si>
  <si>
    <t>2014-440703-48-01-802043</t>
  </si>
  <si>
    <r>
      <rPr>
        <b/>
        <sz val="10"/>
        <rFont val="宋体"/>
        <family val="3"/>
        <charset val="134"/>
      </rPr>
      <t>迎宾西路：</t>
    </r>
    <r>
      <rPr>
        <sz val="10"/>
        <rFont val="宋体"/>
        <family val="3"/>
        <charset val="134"/>
      </rPr>
      <t>全长10.4公里，宽66米（标准断面），双向8(6)车道。</t>
    </r>
  </si>
  <si>
    <t>2013-2019</t>
  </si>
  <si>
    <t>市滨江投资公司</t>
  </si>
  <si>
    <t>市建管中心</t>
  </si>
  <si>
    <t>2017-440704-48-01-803478</t>
  </si>
  <si>
    <r>
      <t>南山路（江海路－五邑路）：</t>
    </r>
    <r>
      <rPr>
        <sz val="10"/>
        <rFont val="宋体"/>
        <family val="3"/>
        <charset val="134"/>
      </rPr>
      <t>城市主干道，全长约2937米，路宽60米（双向6车道），局部80米，隧道宽40米。</t>
    </r>
  </si>
  <si>
    <t>完成隧道工程，道路工程完成60%。</t>
  </si>
  <si>
    <t>2017-440703-48-01-810772</t>
  </si>
  <si>
    <r>
      <rPr>
        <b/>
        <sz val="10"/>
        <rFont val="宋体"/>
        <family val="3"/>
        <charset val="134"/>
      </rPr>
      <t>滨江新区丰乐路北延线（新南路－北环路）工程：</t>
    </r>
    <r>
      <rPr>
        <sz val="10"/>
        <rFont val="宋体"/>
        <family val="3"/>
        <charset val="134"/>
      </rPr>
      <t>城市主干道，全长4300米、宽42米，双向6车道。</t>
    </r>
  </si>
  <si>
    <t>2010年起</t>
  </si>
  <si>
    <t>完成丰乐路北延线（规划二路－鹅公山隧道）建设。</t>
  </si>
  <si>
    <t>江规地字第[2010]0597号</t>
  </si>
  <si>
    <t>江发改投资[2011]269号等</t>
  </si>
  <si>
    <t xml:space="preserve">江规地字第[2010]0120号 </t>
  </si>
  <si>
    <t>江环审[2009]162号</t>
  </si>
  <si>
    <t>江门市滨江建设投资管理有限公司</t>
  </si>
  <si>
    <t>蓬江区政府</t>
  </si>
  <si>
    <t>台山市清洁能源核电装备产业园有限公司基础设施项目</t>
  </si>
  <si>
    <t>2017-440781-33-03-001387</t>
  </si>
  <si>
    <t>园区基础设施建设。</t>
  </si>
  <si>
    <t>2010-2020</t>
  </si>
  <si>
    <t>完善园区基础设施。</t>
  </si>
  <si>
    <t>粤国土资（建）字[2011]110号</t>
  </si>
  <si>
    <t>粤环审[2011]216号</t>
  </si>
  <si>
    <t>台山市清洁能源核电装备产业园有限公司</t>
  </si>
  <si>
    <t>江门产业转移工业园开平园区基础设施建设</t>
  </si>
  <si>
    <t>2017-440783-78-01-811312</t>
  </si>
  <si>
    <t>基础设施建设及配套工程。</t>
  </si>
  <si>
    <t>配套工程建设。</t>
  </si>
  <si>
    <t>提升园区配套水平。</t>
  </si>
  <si>
    <t>开翠发改投【2016】03号</t>
  </si>
  <si>
    <t>粤环审【2009】232号</t>
  </si>
  <si>
    <t>开平市政府</t>
  </si>
  <si>
    <t>二、产业工程（16项）</t>
  </si>
  <si>
    <t>江门中微子试验站支撑平台建设工程</t>
  </si>
  <si>
    <t>2013-440783-73-03-800057</t>
  </si>
  <si>
    <t>推动基础科学发展。</t>
  </si>
  <si>
    <t>地字第村镇16003号</t>
  </si>
  <si>
    <t>备案项目编号：130700731019011</t>
  </si>
  <si>
    <t>开环批[2014]56号</t>
  </si>
  <si>
    <t>中国科学院高能物理研究所</t>
  </si>
  <si>
    <t xml:space="preserve">江门广东轨道交通产业园 
</t>
  </si>
  <si>
    <t>2014-440705-11-01-601683</t>
  </si>
  <si>
    <t>建设组装系统、涂装系统、车体系统、调试系统、厂区工程等，年制造城际动车组400辆，年城际动车组三级修65列，四、五级修各35列。</t>
  </si>
  <si>
    <r>
      <t>2010</t>
    </r>
    <r>
      <rPr>
        <sz val="10"/>
        <rFont val="宋体"/>
        <family val="3"/>
        <charset val="134"/>
      </rPr>
      <t>-</t>
    </r>
    <r>
      <rPr>
        <sz val="10"/>
        <rFont val="宋体"/>
        <family val="3"/>
        <charset val="134"/>
      </rPr>
      <t>2020</t>
    </r>
  </si>
  <si>
    <t>园区基础设施建设及入园企业建设。</t>
  </si>
  <si>
    <t>全面投产后预计年产值超500亿元。</t>
  </si>
  <si>
    <t>2010年</t>
  </si>
  <si>
    <t>高新区三资融合项目(高新创智城）</t>
  </si>
  <si>
    <t>2015-440704-48-02-808475</t>
  </si>
  <si>
    <t>建设国家科技创新体验中心、企业品牌展示中心、企业孵化平台企业服务平台、电子商务示范园等，建筑面积57万平方米。</t>
  </si>
  <si>
    <t>首期一标段建成投入使用，二标段主体工程建设完成80%。</t>
  </si>
  <si>
    <t>建成后预期引入30家以上企业总部和60家以上小微创企业进园孵化。</t>
  </si>
  <si>
    <t>江门高新区44号地</t>
  </si>
  <si>
    <t>江海规地字第[2015]0006号</t>
  </si>
  <si>
    <t>高新发改统计[2015]23号</t>
  </si>
  <si>
    <t>高新规发[2015]28号</t>
  </si>
  <si>
    <t>江环审[2015]355号</t>
  </si>
  <si>
    <t>江门高新区总部科技园有限公司</t>
  </si>
  <si>
    <t>江门广东宇宙门业有限公司门业生产项目</t>
  </si>
  <si>
    <t>主要生产加工系列豪华防盗铁门、全不锈钢防盗门、防火门等系列套门，总建筑面积17263.75平方米。</t>
  </si>
  <si>
    <t xml:space="preserve">厂房建设与设备购置。 </t>
  </si>
  <si>
    <t>预计年产值4亿元，建成后达产税收1200万元。</t>
  </si>
  <si>
    <t>广东宇宙门业有限公司</t>
  </si>
  <si>
    <t>广东海亮铜业有限公司年产7万吨高效节能环保精密铜管信息化生产线项目</t>
  </si>
  <si>
    <t>2017-440781-32-03-007419</t>
  </si>
  <si>
    <t>年产铜及铜合金管材、管件及其他金属制品7万吨，总建筑面积约15万平方米，</t>
  </si>
  <si>
    <t>2015-2022</t>
  </si>
  <si>
    <t>新增二期项目首期厂房建设与设备购置。</t>
  </si>
  <si>
    <t>项目全部达成后，预计年产值250亿元，税收3亿元。</t>
  </si>
  <si>
    <t>广东海亮铜业有限公司</t>
  </si>
  <si>
    <t>江门广东鸿特精密技术（台山）有限公司二期厂房建设项目</t>
  </si>
  <si>
    <t>2017-440781-36-03-811292</t>
  </si>
  <si>
    <t>年产3.5万吨汽车精密铝合金压铸件，二期厂房项目占地273亩。</t>
  </si>
  <si>
    <t>2012 - 2020</t>
  </si>
  <si>
    <t>二期厂房建设与设备购置。</t>
  </si>
  <si>
    <t>预计全部达产后年产值23亿元，实现税款超1.84亿元。</t>
  </si>
  <si>
    <t>完成</t>
  </si>
  <si>
    <t>首期237.2亩已办证，二期约262.8亩暂未办证</t>
  </si>
  <si>
    <t>广东鸿特精密技术（台山）有限公司</t>
  </si>
  <si>
    <t>2012年</t>
  </si>
  <si>
    <t>江门得润汽车零部件及配件生产基地建设项目</t>
  </si>
  <si>
    <t>2017-440784-38-03-005841</t>
  </si>
  <si>
    <t>年产4000万件汽车线束、连接器、透镜等汽车零部件及配件，总建筑面积47万平方米。</t>
  </si>
  <si>
    <t>购置400亩工业用地，兴建47万平方米厂房、研发中心及其他配套设施，配置电测机等专用设备。</t>
  </si>
  <si>
    <t>年产4000万件汽车线束、连接器、透镜等汽车零部件及配件。</t>
  </si>
  <si>
    <t>鹤山市得润电子科技有限公司</t>
  </si>
  <si>
    <t>华津集团精密金属连接件生产线扩建项目</t>
  </si>
  <si>
    <t>2016-440700-33-03-011873</t>
  </si>
  <si>
    <t>年产金属连接件60万吨，总建筑面积14.27万平方米。</t>
  </si>
  <si>
    <t>厂房及基础设施建设。</t>
  </si>
  <si>
    <t>全面投产后年产值150亿元。</t>
  </si>
  <si>
    <t>华津集团</t>
  </si>
  <si>
    <t>江门德昌电机产业城项目</t>
  </si>
  <si>
    <t>2017-440704-38-03-812376</t>
  </si>
  <si>
    <t>实施微型电机、汽车零部件、电子驱动装置、医疗器械、新材料、智能化专用设备及模具等先进装备的研发与生产，并配套建设以博士后、博士组成的研发团队为核心的工程研发设计中心。</t>
  </si>
  <si>
    <t>2018-2025</t>
  </si>
  <si>
    <t>一期项目厂房土建施工。</t>
  </si>
  <si>
    <t>预计全部达产后，年营业收入可达60亿元，年税收贡献达2亿元以上。</t>
  </si>
  <si>
    <t>华生电机（江门）有限公司</t>
  </si>
  <si>
    <t>江门优美科新能源汽车锂电池材料项目</t>
  </si>
  <si>
    <t>2017-440704-38-03-812434</t>
  </si>
  <si>
    <t>申请用地500亩，总体项目建设分为两期，每期建设年产10万吨新能源汽车锂电池正极材料生产线。</t>
  </si>
  <si>
    <t>建成后产业总规模将达到300亿/年，年创税率达60万人民币/亩。</t>
  </si>
  <si>
    <t>江门优美科长信新材料有限公司</t>
  </si>
  <si>
    <t>江门广东省农产品加工示范区</t>
  </si>
  <si>
    <t>2017-440781-13-01-812523</t>
  </si>
  <si>
    <t>斗山园区总面积3418亩。斗山园区建设物流交易区、肉类、水产品加工区，粮油加工区、生活配套区等；广海园区建设水产品交易展示及商业服务区、海产品加工区、其他农产品加工区等。</t>
  </si>
  <si>
    <t>斗山园区基础设施建设。</t>
  </si>
  <si>
    <t>提升农业生产的产品附加值。</t>
  </si>
  <si>
    <t>台山市农业局</t>
  </si>
  <si>
    <t>广东隆鑫高端机车全球制造基地</t>
  </si>
  <si>
    <t>2017-440784-37-03-009124</t>
  </si>
  <si>
    <t>年产中大排量摩托车22万辆（套），总建筑面积75141平方米。</t>
  </si>
  <si>
    <t>建设总装联合厂房、车架车间、研发中心、检测中心、动力站房等。</t>
  </si>
  <si>
    <t>年产中大排量摩托车22万辆（套）。</t>
  </si>
  <si>
    <t>广东隆鑫机车有限公司</t>
  </si>
  <si>
    <t>广东兰芳园食品有限公司香飘飘食品项目</t>
  </si>
  <si>
    <t>2017-440703-15-03-810885</t>
  </si>
  <si>
    <t>建设液体奶茶生产研发基地。</t>
  </si>
  <si>
    <t>购地、厂房建设。</t>
  </si>
  <si>
    <t>年产值10亿元。预计税收5000万元。</t>
  </si>
  <si>
    <t>广东兰芳园食品有限公司</t>
  </si>
  <si>
    <t>鹤山市东古调味食品有限公司扩产项目</t>
  </si>
  <si>
    <t>2016-440784-14-03-002441</t>
  </si>
  <si>
    <t>年产酱油达27万吨，总建筑面积43万平方米。</t>
  </si>
  <si>
    <t>生产车间及晒池建设。</t>
  </si>
  <si>
    <t>建成后公司的酱油生产能力将达27万吨。</t>
  </si>
  <si>
    <t>鹤山市东古调味食品有限公司</t>
  </si>
  <si>
    <t>省2017预备</t>
  </si>
  <si>
    <t>2014-440783-78-03-802117</t>
  </si>
  <si>
    <t>建设观光景点及民宿、岭南特色商业街等公共配套设施和碉楼游览配套设施，总建筑面积55万平方米</t>
  </si>
  <si>
    <t xml:space="preserve">2015 - 2020 </t>
  </si>
  <si>
    <t>2015年</t>
  </si>
  <si>
    <t>开平市赤坎旧埠旅游发展有限公司</t>
  </si>
  <si>
    <t>江门恩平园区</t>
  </si>
  <si>
    <t>2017-440785-34-03-812629</t>
  </si>
  <si>
    <r>
      <rPr>
        <sz val="10"/>
        <color indexed="8"/>
        <rFont val="宋体"/>
        <family val="3"/>
        <charset val="134"/>
      </rPr>
      <t>广东锋盛精密机件制造有限公司项目厂房和配套设施建设及安装设备，年产粉末五金铁基系列机型件</t>
    </r>
    <r>
      <rPr>
        <sz val="10"/>
        <color indexed="8"/>
        <rFont val="Times New Roman"/>
        <family val="1"/>
      </rPr>
      <t>1200</t>
    </r>
    <r>
      <rPr>
        <sz val="10"/>
        <color indexed="8"/>
        <rFont val="宋体"/>
        <family val="3"/>
        <charset val="134"/>
      </rPr>
      <t>吨，粉末五金铜基系列机型件</t>
    </r>
    <r>
      <rPr>
        <sz val="10"/>
        <color indexed="8"/>
        <rFont val="Times New Roman"/>
        <family val="1"/>
      </rPr>
      <t>200</t>
    </r>
    <r>
      <rPr>
        <sz val="10"/>
        <color indexed="8"/>
        <rFont val="宋体"/>
        <family val="3"/>
        <charset val="134"/>
      </rPr>
      <t>吨。</t>
    </r>
  </si>
  <si>
    <r>
      <rPr>
        <sz val="10"/>
        <rFont val="宋体"/>
        <family val="3"/>
        <charset val="134"/>
      </rPr>
      <t>厂房及配套设施建设，并安装设备。</t>
    </r>
  </si>
  <si>
    <r>
      <rPr>
        <sz val="10"/>
        <rFont val="宋体"/>
        <family val="3"/>
        <charset val="134"/>
      </rPr>
      <t>年产值达</t>
    </r>
    <r>
      <rPr>
        <sz val="10"/>
        <rFont val="Times New Roman"/>
        <family val="1"/>
      </rPr>
      <t>8000</t>
    </r>
    <r>
      <rPr>
        <sz val="10"/>
        <rFont val="宋体"/>
        <family val="3"/>
        <charset val="134"/>
      </rPr>
      <t>万元以上，创税</t>
    </r>
    <r>
      <rPr>
        <sz val="10"/>
        <rFont val="Times New Roman"/>
        <family val="1"/>
      </rPr>
      <t>320</t>
    </r>
    <r>
      <rPr>
        <sz val="10"/>
        <rFont val="宋体"/>
        <family val="3"/>
        <charset val="134"/>
      </rPr>
      <t>万元以上</t>
    </r>
  </si>
  <si>
    <r>
      <rPr>
        <sz val="10"/>
        <color indexed="8"/>
        <rFont val="宋体"/>
        <family val="3"/>
        <charset val="134"/>
      </rPr>
      <t>江门产业转移工业园恩平园区一区</t>
    </r>
    <r>
      <rPr>
        <sz val="10"/>
        <color indexed="8"/>
        <rFont val="Times New Roman"/>
        <family val="1"/>
      </rPr>
      <t>F12</t>
    </r>
    <r>
      <rPr>
        <sz val="10"/>
        <color indexed="8"/>
        <rFont val="宋体"/>
        <family val="3"/>
        <charset val="134"/>
      </rPr>
      <t>号</t>
    </r>
  </si>
  <si>
    <r>
      <rPr>
        <sz val="10"/>
        <color indexed="8"/>
        <rFont val="宋体"/>
        <family val="3"/>
        <charset val="134"/>
      </rPr>
      <t>地字第</t>
    </r>
    <r>
      <rPr>
        <sz val="10"/>
        <color indexed="8"/>
        <rFont val="Times New Roman"/>
        <family val="1"/>
      </rPr>
      <t>A2016215</t>
    </r>
    <r>
      <rPr>
        <sz val="10"/>
        <color indexed="8"/>
        <rFont val="宋体"/>
        <family val="3"/>
        <charset val="134"/>
      </rPr>
      <t>号</t>
    </r>
  </si>
  <si>
    <t>2017-440785-34-03-003019</t>
  </si>
  <si>
    <r>
      <rPr>
        <sz val="10"/>
        <color indexed="8"/>
        <rFont val="宋体"/>
        <family val="3"/>
        <charset val="134"/>
      </rPr>
      <t>粤</t>
    </r>
    <r>
      <rPr>
        <sz val="10"/>
        <color indexed="8"/>
        <rFont val="Times New Roman"/>
        <family val="1"/>
      </rPr>
      <t>(2017)</t>
    </r>
    <r>
      <rPr>
        <sz val="10"/>
        <color indexed="8"/>
        <rFont val="宋体"/>
        <family val="3"/>
        <charset val="134"/>
      </rPr>
      <t>恩平市不动产权第</t>
    </r>
    <r>
      <rPr>
        <sz val="10"/>
        <color indexed="8"/>
        <rFont val="Times New Roman"/>
        <family val="1"/>
      </rPr>
      <t>0000051</t>
    </r>
    <r>
      <rPr>
        <sz val="10"/>
        <color indexed="8"/>
        <rFont val="宋体"/>
        <family val="3"/>
        <charset val="134"/>
      </rPr>
      <t>号</t>
    </r>
  </si>
  <si>
    <r>
      <rPr>
        <sz val="10"/>
        <color indexed="8"/>
        <rFont val="宋体"/>
        <family val="3"/>
        <charset val="134"/>
      </rPr>
      <t>恩环审〔</t>
    </r>
    <r>
      <rPr>
        <sz val="10"/>
        <color indexed="8"/>
        <rFont val="Times New Roman"/>
        <family val="1"/>
      </rPr>
      <t>2017</t>
    </r>
    <r>
      <rPr>
        <sz val="10"/>
        <color indexed="8"/>
        <rFont val="宋体"/>
        <family val="3"/>
        <charset val="134"/>
      </rPr>
      <t>〕</t>
    </r>
    <r>
      <rPr>
        <sz val="10"/>
        <color indexed="8"/>
        <rFont val="Times New Roman"/>
        <family val="1"/>
      </rPr>
      <t>49</t>
    </r>
    <r>
      <rPr>
        <sz val="10"/>
        <color indexed="8"/>
        <rFont val="宋体"/>
        <family val="3"/>
        <charset val="134"/>
      </rPr>
      <t>号</t>
    </r>
  </si>
  <si>
    <r>
      <rPr>
        <sz val="10"/>
        <rFont val="宋体"/>
        <family val="3"/>
        <charset val="134"/>
      </rPr>
      <t>广东锋盛精密机件制造有限公司</t>
    </r>
  </si>
  <si>
    <r>
      <rPr>
        <sz val="10"/>
        <rFont val="宋体"/>
        <family val="3"/>
        <charset val="134"/>
      </rPr>
      <t>恩平园区管委会</t>
    </r>
  </si>
  <si>
    <t>三、民生工程（5项）</t>
  </si>
  <si>
    <t>江门市技师学院潮连校区学生宿舍C座建设工程项目</t>
  </si>
  <si>
    <t>2016-440703-82-01-804742</t>
  </si>
  <si>
    <t>建设学生宿舍C座建筑面积约8084.6平方米</t>
  </si>
  <si>
    <t>提升职业教育水平。</t>
  </si>
  <si>
    <t>江门市技师学院</t>
  </si>
  <si>
    <t>市技师学院</t>
  </si>
  <si>
    <t>广东江门幼儿师范高等专科学校（一期）</t>
  </si>
  <si>
    <t>2017-440704-82-01-808600</t>
  </si>
  <si>
    <t>校园占地300亩，总建筑面积6.9万平方米。包括教育、教学、管理配套设施设备建设等。</t>
  </si>
  <si>
    <t>提升高等教育水平。</t>
  </si>
  <si>
    <t>江门幼师</t>
  </si>
  <si>
    <t>2017-440783-83-01-807482</t>
  </si>
  <si>
    <t>总建筑面积33200，床位数400张。</t>
  </si>
  <si>
    <t>完善医疗服务体系。</t>
  </si>
  <si>
    <t>开规函[2017]65</t>
  </si>
  <si>
    <t>关于开平市第二人民医院迁建工程建设项目用地审查意见</t>
  </si>
  <si>
    <t>开发改投[2017]4号</t>
  </si>
  <si>
    <t>粤国土资（建）字[2017]478号</t>
  </si>
  <si>
    <t>开环批[2017]52号</t>
  </si>
  <si>
    <t>开平市第二人民医院</t>
  </si>
  <si>
    <t>恩平市妇幼保健院综合大楼项目</t>
  </si>
  <si>
    <t>2016-440700-83-03-801916</t>
  </si>
  <si>
    <t>综合大楼建设项目，楼高5层，建筑面积13788平方米。</t>
  </si>
  <si>
    <t>土建、安装工程建设。</t>
  </si>
  <si>
    <t>恩平市妇幼保健院</t>
  </si>
  <si>
    <t>恩平市政府</t>
  </si>
  <si>
    <t>恩平市大槐镇中心卫生院易址迁建项目</t>
  </si>
  <si>
    <t>2017-440785-83-01-808365，2017-440785-83-01-808367</t>
  </si>
  <si>
    <t>综合楼总建筑面积21181.01平方米、住院楼建筑面积10750.37平方米。</t>
  </si>
  <si>
    <t>广东建邦兴业集团有限公司</t>
  </si>
  <si>
    <t>附件2</t>
  </si>
  <si>
    <t>广东省2018年基础设施工程重点建设前期预备项目计划申报表</t>
  </si>
  <si>
    <t>投资单位:万元</t>
  </si>
  <si>
    <t>估算总投资</t>
  </si>
  <si>
    <t>2018年主要前期工作内容</t>
  </si>
  <si>
    <t>年度目标</t>
  </si>
  <si>
    <t>完成时限</t>
  </si>
  <si>
    <t>铁路工程</t>
  </si>
  <si>
    <t>江门北站综合货运枢纽</t>
  </si>
  <si>
    <t>2017-440784-54-01-811234</t>
  </si>
  <si>
    <t>拟用地面积约6520亩，建设内容主要包括土地收储、土地平整、铁路货场扩建及道路建设、园区基础设施和配套工程等。</t>
  </si>
  <si>
    <t>江门市珠西物流发展有限公司</t>
  </si>
  <si>
    <t>完成审批</t>
  </si>
  <si>
    <t>用海预审</t>
  </si>
  <si>
    <t>可行性研究报告（申请报告）</t>
  </si>
  <si>
    <t>环境影响评价</t>
  </si>
  <si>
    <t>规划许可</t>
  </si>
  <si>
    <t>征地拆迁</t>
  </si>
  <si>
    <t>施工许可</t>
  </si>
  <si>
    <t>港航工程</t>
  </si>
  <si>
    <t>崖门出海航道1万吨级航道整治工程</t>
  </si>
  <si>
    <t>2017-440705-48-01-812503</t>
  </si>
  <si>
    <t>万吨级航道整治工程。</t>
  </si>
  <si>
    <t>新会区交通运输局</t>
  </si>
  <si>
    <t>争取年内完成</t>
  </si>
  <si>
    <t>江门港广海湾港区广海湾作业区防波堤工程</t>
  </si>
  <si>
    <t>2017-440781-55-01-811369</t>
  </si>
  <si>
    <t>东防波堤总长1238米；西防波堤总长1725米，堤顶高程7.0米；拦沙堤总长7572米。</t>
  </si>
  <si>
    <t>广东台山广海湾工业园区管理委员会</t>
  </si>
  <si>
    <t>争取完成工程可行性研究报告专家评审工作。</t>
  </si>
  <si>
    <t>江门港广海湾港区广海湾作业区进港航道工程</t>
  </si>
  <si>
    <t>2017-440781-55-01-811370</t>
  </si>
  <si>
    <t>2万吨级杂货船的航道7.6公里（5万吨级散货船减载乘潮进港）。</t>
  </si>
  <si>
    <t>江门港广海湾港区广海湾作业区5万吨级通用码头工程</t>
  </si>
  <si>
    <t>2017-440781-55-01-811389</t>
  </si>
  <si>
    <t>5万吨级通用泊位、2万吨级杂货泊位各1个。</t>
  </si>
  <si>
    <t>能源工程</t>
  </si>
  <si>
    <t>广东台山核电二期工程</t>
  </si>
  <si>
    <t>2台1750MW的CEPR核电机组。</t>
  </si>
  <si>
    <t>海洋区划调整申请的准备、选址阶段两评报告的编写、可研报告长周期专题研究、重要长周期制造设备的采购</t>
  </si>
  <si>
    <t>中广核台山第二核电有限公司</t>
  </si>
  <si>
    <t>完成申请提交文件的准备、完成两评报告编写、启动长周期专题工作、启动长周期设备的采购</t>
  </si>
  <si>
    <t>2018年内</t>
  </si>
  <si>
    <t>广东江门新会IGCC发电实验平台项目</t>
  </si>
  <si>
    <t>2017-440705-44-02-812256</t>
  </si>
  <si>
    <t>1×12万千瓦级IGCC示范发电机组，安装具有自主知识产权的F级CGT-60燃气轮机，配套建设国产煤气化设施和稳定试验装置</t>
  </si>
  <si>
    <t>广东粤电华清煤气化联合循环发电有限公司</t>
  </si>
  <si>
    <t>办理中，取排水口用海预审已完成，配套码头用海预审正在办理中</t>
  </si>
  <si>
    <t>争取省环保厅批复</t>
  </si>
  <si>
    <t>已提交省环保厅，待批复</t>
  </si>
  <si>
    <t>暂无</t>
  </si>
  <si>
    <t>待核准后办理</t>
  </si>
  <si>
    <t>联系人：</t>
  </si>
  <si>
    <t>联系电话：</t>
  </si>
  <si>
    <t>先进制造业项目</t>
  </si>
  <si>
    <t>深圳-江门工业园大泽园区</t>
  </si>
  <si>
    <t>2017-440705-41-01-813823</t>
  </si>
  <si>
    <t>以自动化包装设备、大型及精密模具、环保机械设备、先进木工机械设备、节能型机电产品为主导产业</t>
  </si>
  <si>
    <t>开展项目报建等前期工作。</t>
  </si>
  <si>
    <t>鹤山市富华工业发展有限公司生产高端装载机项目</t>
  </si>
  <si>
    <t>2017-440784-35-03-812192</t>
  </si>
  <si>
    <t>占地面积66.59万平方米，计划兴建80万平方米的厂房、研发中心、宿舍楼等；项目主要生产高端装载机，预计年产2万台；项目主要生产设备切割机、焊接机、冲压机、剪板机等，技术标准符合国家要求。</t>
  </si>
  <si>
    <t>开展项目报建等前期工作，争取年底开工建设。</t>
  </si>
  <si>
    <t>江门同方照明科技园项目</t>
  </si>
  <si>
    <t>2017-440784-39-03-810868</t>
  </si>
  <si>
    <t>占地约560,000平方米规划面积，包含四大项目：“工业及生活服务综合网络科技园”、“孵化基地建设”、“LED照明业务总部”、“新生产基地建设 ”。</t>
  </si>
  <si>
    <t>进行建设项目环境影响文件的报审申请和报建审批，完成用地审批和规划报建工作。</t>
  </si>
  <si>
    <t>服务业项目</t>
  </si>
  <si>
    <t>鹤山美雅产业新城</t>
  </si>
  <si>
    <t>建设产业大厦、总部基地、展示中心、商业综合体、商业街区等。</t>
  </si>
  <si>
    <t>完成规划选址、用地预审、立项、用地报批等前期工作。</t>
  </si>
  <si>
    <t>传统产业升级项目</t>
  </si>
  <si>
    <t>广东华泰纸业二期年产35万吨包装纸项目</t>
  </si>
  <si>
    <t>2017-440705-22-03-811739</t>
  </si>
  <si>
    <t>建设一条年产35万吨包装纸生产线，预计新增产能35万吨，产值15亿元，税收2亿元</t>
  </si>
  <si>
    <t>开展项目可研、备案、环评及施工许可等前期手续，开展土建工程。</t>
  </si>
  <si>
    <t>珠西新材料集聚区</t>
  </si>
  <si>
    <t>2017-440705-26-01-813822</t>
  </si>
  <si>
    <t>重点引进精细化工、环保产品和特种化工设备制造等化工领域有竞争力的企业，整合材料生产企业，推进现有园区产业升级。</t>
  </si>
  <si>
    <t>开展项目前期工作。</t>
  </si>
  <si>
    <t>资源节约和综合利用项目</t>
  </si>
  <si>
    <t>鹤山市正和有色金属有限公司铅锌生产项目</t>
  </si>
  <si>
    <t>2017-440784-09-02-811905</t>
  </si>
  <si>
    <t>年产锌矿矿石41.5万吨。</t>
  </si>
  <si>
    <t>争取第一季度取得选矿环评和采矿环评批复，第二季度取得采矿证并到省办理项目立项，第三季度争取落实土地指标，开展厂、矿区规划设计。第四季度争取动工建设。</t>
  </si>
  <si>
    <t>江门市2017年重点建设项目调整计划（送审稿）</t>
  </si>
  <si>
    <t>建设起止
年限</t>
  </si>
  <si>
    <t>到2016年底累计完成投资</t>
  </si>
  <si>
    <t>2017年主要
建设内容</t>
  </si>
  <si>
    <t>开工
计划</t>
  </si>
  <si>
    <t>总计（395项）</t>
  </si>
  <si>
    <t>交通一体(100项)</t>
  </si>
  <si>
    <t>轨道交通网（3项）</t>
  </si>
  <si>
    <t>深茂铁路江门至茂名段（江门段）</t>
  </si>
  <si>
    <t>铁路，全长110公里。</t>
  </si>
  <si>
    <t>市发展改革局
沿线市区政府</t>
  </si>
  <si>
    <t>征地拆迁。</t>
  </si>
  <si>
    <t>珠西综合交通枢纽江门站</t>
  </si>
  <si>
    <t>站房主体工程，近期建设规模为4万平方米。</t>
  </si>
  <si>
    <t>开展前期工作，争取开工建设。</t>
  </si>
  <si>
    <t>新会区政府
市发展改革局</t>
  </si>
  <si>
    <t>高快路网（7项）</t>
  </si>
  <si>
    <t>江门大道</t>
  </si>
  <si>
    <r>
      <t>五邑路至三江段主辅道工程：</t>
    </r>
    <r>
      <rPr>
        <sz val="10"/>
        <color indexed="8"/>
        <rFont val="宋体"/>
        <family val="3"/>
        <charset val="134"/>
      </rPr>
      <t>快速路，全长15.4公里，主道双向8车道，辅道双向4车道。</t>
    </r>
  </si>
  <si>
    <t>2015-2017</t>
  </si>
  <si>
    <r>
      <t>新会会城至崖门段（含银鹭大道）：</t>
    </r>
    <r>
      <rPr>
        <sz val="10"/>
        <color indexed="8"/>
        <rFont val="宋体"/>
        <family val="3"/>
        <charset val="134"/>
      </rPr>
      <t>快速路，全长43.1公里，双向6车道，局部8车道。</t>
    </r>
  </si>
  <si>
    <r>
      <t>五洞至五邑路段辅道：</t>
    </r>
    <r>
      <rPr>
        <sz val="10"/>
        <color indexed="8"/>
        <rFont val="宋体"/>
        <family val="3"/>
        <charset val="134"/>
      </rPr>
      <t>快速路，全长约40公里（左右辅道合计），双向4车道。</t>
    </r>
  </si>
  <si>
    <t>2013-2017</t>
  </si>
  <si>
    <t>市建管中心
市住建局</t>
  </si>
  <si>
    <t>计划PPP改造。</t>
  </si>
  <si>
    <r>
      <t>鹤山段辅道工程：</t>
    </r>
    <r>
      <rPr>
        <sz val="10"/>
        <color indexed="8"/>
        <rFont val="宋体"/>
        <family val="3"/>
        <charset val="134"/>
      </rPr>
      <t>快速路，全长8.2公里（左右辅道合计），双向4车道。</t>
    </r>
  </si>
  <si>
    <t>市建管中心
鹤山市政府</t>
  </si>
  <si>
    <t>所需资金由鹤山市承担。</t>
  </si>
  <si>
    <r>
      <t>省道S270线三江至南门大桥段快速化改造工程:</t>
    </r>
    <r>
      <rPr>
        <sz val="10"/>
        <color indexed="8"/>
        <rFont val="宋体"/>
        <family val="3"/>
        <charset val="134"/>
      </rPr>
      <t>快速路，全长29公里，双向6车道。</t>
    </r>
  </si>
  <si>
    <t>开展前期工作，动工建设。</t>
  </si>
  <si>
    <t>中开高速（含小榄支线）江门段</t>
  </si>
  <si>
    <t>高速公路，全长85.5公里，双向6车道。</t>
  </si>
  <si>
    <t>市交通局
新会区政府
台山市政府
开平市政府
恩平市政府</t>
  </si>
  <si>
    <t>广中江高速江门段</t>
  </si>
  <si>
    <t>高速公路，全长28.4公里，双向6车道。</t>
  </si>
  <si>
    <t>2010-2017</t>
  </si>
  <si>
    <t>土建施工，部分通车。</t>
  </si>
  <si>
    <t>市公路局
蓬江区政府
高新区 江海区
鹤山市政府</t>
  </si>
  <si>
    <t>市公路局统筹。</t>
  </si>
  <si>
    <t>高速公路，全长33.84公里，双向6车道。</t>
  </si>
  <si>
    <t>路基、桥涵以及隧道施工。</t>
  </si>
  <si>
    <t>市交通局
市国土局
开平市政府
恩平市政府</t>
  </si>
  <si>
    <t>开平至阳春高速公路江门段</t>
  </si>
  <si>
    <t>高速公路，全长40.8公里，双向4车道。</t>
  </si>
  <si>
    <t>征地拆迁，路基、桥涵施工。</t>
  </si>
  <si>
    <t>市交通局
市国土局
恩平市政府
开平市政府</t>
  </si>
  <si>
    <t>沈（阳）海（口）高速改扩建工程江门段</t>
  </si>
  <si>
    <r>
      <t>开平至阳江段：</t>
    </r>
    <r>
      <rPr>
        <sz val="10"/>
        <color indexed="8"/>
        <rFont val="宋体"/>
        <family val="3"/>
        <charset val="134"/>
      </rPr>
      <t>高速公路改扩建，江门段约80公里，扩建为双向8车道</t>
    </r>
  </si>
  <si>
    <t>开展前期工作，征地拆迁，争取开工建设。</t>
  </si>
  <si>
    <r>
      <t>三堡至水口段：</t>
    </r>
    <r>
      <rPr>
        <sz val="10"/>
        <color indexed="8"/>
        <rFont val="宋体"/>
        <family val="3"/>
        <charset val="134"/>
      </rPr>
      <t>高速公路改扩建，原佛开高速4车道改8车道，全长33.4公里。</t>
    </r>
  </si>
  <si>
    <t>征地拆迁，路基、桥涵等施工。</t>
  </si>
  <si>
    <t>市交通局 
市国土局
新会区政府
鹤山市政府</t>
  </si>
  <si>
    <t>国道G240线台山至开平快速路及龙山支线改建工程</t>
  </si>
  <si>
    <t>一级公路（兼具城市快速路功能），全长17.66公里，双向6车道（预留双向8车道主路+双向4车道辅道）。</t>
  </si>
  <si>
    <t>路基、桥涵、隧道等施工。</t>
  </si>
  <si>
    <t>台山市政府
开平市政府</t>
  </si>
  <si>
    <t>等级公路网（29项）</t>
  </si>
  <si>
    <t>国道G240线新会至台山段改扩建工程</t>
  </si>
  <si>
    <r>
      <t>新会段改扩建工程：</t>
    </r>
    <r>
      <rPr>
        <sz val="10"/>
        <color indexed="8"/>
        <rFont val="宋体"/>
        <family val="3"/>
        <charset val="134"/>
      </rPr>
      <t>一级公路兼城市道路，全长42公里,双向6车道（部分8车道和10车道）。</t>
    </r>
  </si>
  <si>
    <t>市公路局
新会区政府</t>
  </si>
  <si>
    <t>立项阶段由市公路局牵头负责，后续工作由新会区政府牵头负责。</t>
  </si>
  <si>
    <r>
      <t>台山大江至那金段改扩建工程：</t>
    </r>
    <r>
      <rPr>
        <sz val="10"/>
        <color indexed="8"/>
        <rFont val="宋体"/>
        <family val="3"/>
        <charset val="134"/>
      </rPr>
      <t>一级公路兼城市道路，全长39公里，双向6车道（部分8车道）。</t>
    </r>
  </si>
  <si>
    <t>市公路局
台山市政府</t>
  </si>
  <si>
    <t>立项阶段由市公路局牵头负责，后续工作由台山市政府牵头负责。</t>
  </si>
  <si>
    <t>G325线养护管理示范路</t>
  </si>
  <si>
    <t>一级公路养护，全长136.14公里。</t>
  </si>
  <si>
    <t>PPP项目。</t>
  </si>
  <si>
    <t>国道G325线鹤山大雁山至桃源段改线工程</t>
  </si>
  <si>
    <t>一级公路，全长13.2公里，双向8车道。</t>
  </si>
  <si>
    <t>国道G325至S270连接线工程（一期）</t>
  </si>
  <si>
    <t>一级公路，全长3.115公里，双向4车道。</t>
  </si>
  <si>
    <t>2016-2017</t>
  </si>
  <si>
    <t>省道S270鹤城至杜阮段改扩建工程</t>
  </si>
  <si>
    <t>一级公路，全长21.5公里，扩建为主道双向6车道加辅道双向4车道（部分为双车道）</t>
  </si>
  <si>
    <t>市公路局
鹤山市政府
蓬江区政府</t>
  </si>
  <si>
    <t>省道S270线新会虎坑大桥扩建工程</t>
  </si>
  <si>
    <t>桥梁941.5延米，引道408.5米。</t>
  </si>
  <si>
    <t>桥梁下部结构施工。</t>
  </si>
  <si>
    <t>省道S271线新会小冈大桥扩建工程</t>
  </si>
  <si>
    <t>桥梁948.5延米，引道520米。</t>
  </si>
  <si>
    <t>2014-2017</t>
  </si>
  <si>
    <t>省道S273高铜线开平红花至台山板岗段路面改造工程</t>
  </si>
  <si>
    <t>一、二级公路，全长25.48公里，路基宽15～41米。</t>
  </si>
  <si>
    <t>市公路局
台山市政府
开平市政府</t>
  </si>
  <si>
    <t>省道S274稔广线三合婆山至端芬上泽段路面改造工程</t>
  </si>
  <si>
    <t>二级公路，全长9.4公里,双向2车道，小桥6座。</t>
  </si>
  <si>
    <t>省道S274线开平蓢畔至杜溪段路面改造工程</t>
  </si>
  <si>
    <t>一级公路，全长12.8公里，双向4车道。</t>
  </si>
  <si>
    <t>市公路局
开平市政府</t>
  </si>
  <si>
    <t>省道S274线台山开平交界至温泉段改建工程(光明至三合镇政府段)</t>
  </si>
  <si>
    <t>一级公路，全长4.125公里，双向4车道。</t>
  </si>
  <si>
    <t>省道S274稔广线开平市区改线工程（开平快速干线西线工程）（K51+400－K60+800）</t>
  </si>
  <si>
    <t>特大桥上、下部结构施工，路基桥涵施工。</t>
  </si>
  <si>
    <t>省道S364线江门五邑路外海大桥至江门大道段扩建工程</t>
  </si>
  <si>
    <t>一级公路，全长11.75公里，扩建为双向8车道。D型综合管廊，全长约8010米。</t>
  </si>
  <si>
    <t>市公路局
市住建局
市规划局
高新区 江海区
新会区政府</t>
  </si>
  <si>
    <t>省道S367线恩平网山至廉九陂段路面改造工程</t>
  </si>
  <si>
    <t>一、二级公路，全长12.6公里。</t>
  </si>
  <si>
    <t>市公路局
恩平市政府</t>
  </si>
  <si>
    <t>省道S369圣贵线恩平朗底至双悦段路面改造工程</t>
  </si>
  <si>
    <t>三级公路，全长11公里，双向2车道。</t>
  </si>
  <si>
    <t>礼睦路扩建</t>
  </si>
  <si>
    <t>一级公路，全长6.64公里。</t>
  </si>
  <si>
    <t>市交通局
高新区 江海区</t>
  </si>
  <si>
    <t>会港大道一期（原江门港高新区公共码头疏港公路二期）</t>
  </si>
  <si>
    <t>一级公路（兼具城市快速路功能），全长约5.25公里，主线双向8车道。</t>
  </si>
  <si>
    <t>市公路局
蓬江区政府
高新区 江海区
新会区政府</t>
  </si>
  <si>
    <t>新中一级公路（大鳌圩镇至新联村段）</t>
  </si>
  <si>
    <t>一级公路，全长3.68公里，双向4车道。</t>
  </si>
  <si>
    <t>软基处理。</t>
  </si>
  <si>
    <t>新会区政府
市交通局</t>
  </si>
  <si>
    <t>探索采用PPP模式实施。</t>
  </si>
  <si>
    <t>S365麻阳线银湖湾段改线工程</t>
  </si>
  <si>
    <t>全长9.14公里，宽24.5米，配套两侧绿化和排水设施等。</t>
  </si>
  <si>
    <t>2009-2020</t>
  </si>
  <si>
    <t>深茂铁路台山站至省道高铜线连接道路工程</t>
  </si>
  <si>
    <t>一级公路，全长1.3公里。</t>
  </si>
  <si>
    <t>完成前期工作，开展路基主体施工。</t>
  </si>
  <si>
    <t>台开快速干线开平段</t>
  </si>
  <si>
    <r>
      <t>东线工程（开平市环城公路东环段工程）(k0+000—k7+441)：</t>
    </r>
    <r>
      <rPr>
        <sz val="10"/>
        <color indexed="8"/>
        <rFont val="宋体"/>
        <family val="3"/>
        <charset val="134"/>
      </rPr>
      <t>一级公路，全长7.441公里，特大桥1512延米/座。</t>
    </r>
  </si>
  <si>
    <r>
      <t>北线东延线一期工程（开平市环城公路北环东延线一期工程）：</t>
    </r>
    <r>
      <rPr>
        <sz val="10"/>
        <color indexed="8"/>
        <rFont val="宋体"/>
        <family val="3"/>
        <charset val="134"/>
      </rPr>
      <t>一级公路，全长4.575公里，大桥657延米/1座。</t>
    </r>
  </si>
  <si>
    <t>路基桥涵施工。</t>
  </si>
  <si>
    <r>
      <t>开平市环城公路北环东延线二期工程（开平快速干线北线东延线二期工程）：</t>
    </r>
    <r>
      <rPr>
        <sz val="10"/>
        <color indexed="8"/>
        <rFont val="宋体"/>
        <family val="3"/>
        <charset val="134"/>
      </rPr>
      <t>一级公路，全长2.297公里，双向六车道。</t>
    </r>
  </si>
  <si>
    <t>征地拆迁及路基施工。</t>
  </si>
  <si>
    <r>
      <t>开平市环城公路北环一期工程（开平快速干线北线一期工程）：</t>
    </r>
    <r>
      <rPr>
        <sz val="10"/>
        <color indexed="8"/>
        <rFont val="宋体"/>
        <family val="3"/>
        <charset val="134"/>
      </rPr>
      <t>一级公路，全长1.649公里，双向六车道。</t>
    </r>
  </si>
  <si>
    <t>滨江大道鹤山延伸段（滨江路）</t>
  </si>
  <si>
    <t>一级公路，全长约2.9公里，双向6车道。</t>
  </si>
  <si>
    <t>恩平市高铁客运站场路新建工程</t>
  </si>
  <si>
    <t>一级公路，全长4.95公里，双向6车道。</t>
  </si>
  <si>
    <t>完成前期工作及征地拆迁,开工建设。</t>
  </si>
  <si>
    <t>原名：恩平市高铁客运站场快速路新建工程</t>
  </si>
  <si>
    <t>深茂铁路开平站配套道路工程</t>
  </si>
  <si>
    <t>全长1977米，设涵洞4道，平交口5处。</t>
  </si>
  <si>
    <t>完成前期工作，开展路基施工。</t>
  </si>
  <si>
    <t>县道X542线新会七堡大桥扩建工程</t>
  </si>
  <si>
    <t>桥梁1000.4延米，引道1.4公里。</t>
  </si>
  <si>
    <t>乡道竹禾线（Y086）至县道大圣线（X561）连接线工程（一期）</t>
  </si>
  <si>
    <t>一级公路，全长4.45公里，其中新建段长2.095公里，双向4车道。</t>
  </si>
  <si>
    <t>江门市普通国省道公路安全生命防护工程</t>
  </si>
  <si>
    <t>平交口综合处治、安全设施、交通标志标线，隐患里程496.4公里。</t>
  </si>
  <si>
    <t>消除隐患里程392.5公里。</t>
  </si>
  <si>
    <t>市公路局
沿线市区政府</t>
  </si>
  <si>
    <t>大圣线-县道X561（新会大泽至鹤山云乡段）改建工程</t>
  </si>
  <si>
    <t>全长22.7公里，宽33米，双向6车道。</t>
  </si>
  <si>
    <t>国道G325线K42+000～K50+300和K156+000～K175+409灾毁恢复重建工程</t>
  </si>
  <si>
    <t>修复路面9.3万平方米，修复水沟1300延米。</t>
  </si>
  <si>
    <t>路面及水沟修复</t>
  </si>
  <si>
    <t>港口航道网(5项)</t>
  </si>
  <si>
    <t>那扶河及镇海湾出海航道工程</t>
  </si>
  <si>
    <t>航道整治里程44.5公里，按单向乘潮通航3000吨级海轮标准建设，包括疏浚工程、清礁工程、围埝和航标等工程。</t>
  </si>
  <si>
    <t>疏浚工程、航标工程、清礁工程。</t>
  </si>
  <si>
    <t>江门航道局
市交通局
台山市政府
恩平市政府</t>
  </si>
  <si>
    <t>江门航道局统筹。</t>
  </si>
  <si>
    <t>高新区公共码头首期</t>
  </si>
  <si>
    <t>首期工程拟建设5-6个3000吨多用途泊位，岸线长约700米。</t>
  </si>
  <si>
    <t>高宝隆物流基地码头一期扩建工程</t>
  </si>
  <si>
    <t>2个5000吨级多用途泊位，1个3000吨旧泊位，岸线总长300米，设计年吞吐量为180万吨。</t>
  </si>
  <si>
    <t>码头建设。</t>
  </si>
  <si>
    <t>台山市下川独湾码头防波堤工程</t>
  </si>
  <si>
    <t>新建抛石防波堤218.3米。</t>
  </si>
  <si>
    <t>完成防波堤土建工程的90%。</t>
  </si>
  <si>
    <t>台山广海渔港</t>
  </si>
  <si>
    <r>
      <t>建设渔业码头、防波堤、港池航道清淤、综合管理中心、照明、消防、供水、污水处理等公共服务配套设施，按5</t>
    </r>
    <r>
      <rPr>
        <sz val="10"/>
        <rFont val="宋体"/>
        <family val="3"/>
        <charset val="134"/>
      </rPr>
      <t>0</t>
    </r>
    <r>
      <rPr>
        <sz val="10"/>
        <rFont val="宋体"/>
        <family val="3"/>
        <charset val="134"/>
      </rPr>
      <t>年重现期标准设计。</t>
    </r>
  </si>
  <si>
    <t>土建施工，完成主体工程。</t>
  </si>
  <si>
    <t>市政道路（56项）</t>
  </si>
  <si>
    <t>迎宾西路建设工程</t>
  </si>
  <si>
    <t>全长10.4公里，宽66米（标准断面），双向8(6)车道。</t>
  </si>
  <si>
    <t>2013-2018</t>
  </si>
  <si>
    <t>完成总工程量的86%。</t>
  </si>
  <si>
    <t>市建管中心
市滨江投资公司
市住建局
蓬江区政府</t>
  </si>
  <si>
    <t>投融资和施工总承包项目。</t>
  </si>
  <si>
    <t>滨江新区规划二路（江沙路—滨江大道）</t>
  </si>
  <si>
    <t>城市主干道，全长4500米，宽40米，双向6车道。</t>
  </si>
  <si>
    <t>完成规划二路与江沙路交叉口建设。</t>
  </si>
  <si>
    <t>蓬江区政府
市建管中心</t>
  </si>
  <si>
    <t>滨江新区丰乐路北延线（新南路-北环路）</t>
  </si>
  <si>
    <t>城市主干道，全长4300米，宽42米，双向6车道。</t>
  </si>
  <si>
    <t>2010-2018</t>
  </si>
  <si>
    <t>完成丰乐路北延线（规划二路－鹅公山隧道）和隧道工程的60%。</t>
  </si>
  <si>
    <t>胜利南路延长线（广中江高速礼乐出入口连接线）</t>
  </si>
  <si>
    <t>城市主干道（兼具一级公路标准），全长3.85公里，宽40米，双向6车道，设计车速60公里/小时。</t>
  </si>
  <si>
    <t>市建管中心
高新区 江海区
市供电局</t>
  </si>
  <si>
    <t>胜利南路延长线电缆走廊工程</t>
  </si>
  <si>
    <t>新建电缆管沟4.21千米。</t>
  </si>
  <si>
    <t>育德街(星河路-胜利北路)</t>
  </si>
  <si>
    <t>城市次干道，长约1070米，宽24米，双向4车道。</t>
  </si>
  <si>
    <t>完成建设范围的房屋征拆，完成工程建设。</t>
  </si>
  <si>
    <t>市建管中心
蓬江区政府</t>
  </si>
  <si>
    <t>星河路至东风大道段110kv电力迁改工程取消实施，节省1200万元。</t>
  </si>
  <si>
    <t xml:space="preserve">潮连嘉和路（潮连大道－河边） </t>
  </si>
  <si>
    <t>全长约868米，路基宽25米。</t>
  </si>
  <si>
    <t>完成总工程量的80%。</t>
  </si>
  <si>
    <t>市交通投资有限公司</t>
  </si>
  <si>
    <t>潮连大道升级改造工程</t>
  </si>
  <si>
    <t>城市主干道，全长约3760米，宽28-50米，双向6车道。</t>
  </si>
  <si>
    <t>市建管中心
蓬江区政府
市供电局</t>
  </si>
  <si>
    <t>连海路（新港路-南环路）一期</t>
  </si>
  <si>
    <t>城市主干道，全长约1684米，宽60米，双向8车道。</t>
  </si>
  <si>
    <t>市建管中心
高新区 江海区</t>
  </si>
  <si>
    <t>南山路（江海路－五邑路）</t>
  </si>
  <si>
    <t>城市主干道，全长约2937米，其中隧道长约500米，路宽60米（双向6车道），局部80米，隧道宽40米。</t>
  </si>
  <si>
    <t>完成总工程量30%。</t>
  </si>
  <si>
    <t>市建管中心
市国土局
高新区　江海区</t>
  </si>
  <si>
    <t>1、根据江开〔2015〕28号征地拆迁费用为8285万元。
2、投融资和施工总承包。</t>
  </si>
  <si>
    <t>新中大道（中沙路—胜利南路）</t>
  </si>
  <si>
    <t>城市次干路，总长约443.6米，宽度为40米。</t>
  </si>
  <si>
    <t>市建管中心
高新区　江海区
市国土局</t>
  </si>
  <si>
    <t>1、建设资金由高新区（江海区）垫资。征拆工作由区政府实施。
2、分步实施。</t>
  </si>
  <si>
    <t>江侨路（原北环路江沙路至江门大道段）改造工程</t>
  </si>
  <si>
    <t>城市主干道（快速化改造），长约1180米，宽80米，主线双向8车道，辅道双向4车道。</t>
  </si>
  <si>
    <t>市建管中心
市住建局
蓬江区政府</t>
  </si>
  <si>
    <t>1、总投资估算含缆线综合管廊750万元，110KV高压线落地费用1500万元。
2、总投资含征地拆迁费2937万元。
3、PPP项目。</t>
  </si>
  <si>
    <t>★★★★★</t>
  </si>
  <si>
    <t>白石大道东段（丰乐路-甘棠路）改造工程</t>
  </si>
  <si>
    <t>改扩建工程，城市主干路，全长约1780米，宽60米，双向8车道。D型缆线综合管廊长1765米。</t>
  </si>
  <si>
    <t>完成主体工程建设80%。</t>
  </si>
  <si>
    <t>1、立项总投资为1.17亿元，未包含管廊。
2、所列总投资估算含D缆线综合管廊883万元。
3、PPP项目。</t>
  </si>
  <si>
    <t>迎宾路（胜利北路-江门大道）改造工程</t>
  </si>
  <si>
    <t>改造工程，城市主干路，全长约650米，宽50-60米，双向8车道。跨河桥梁1座（长40米，宽60米）</t>
  </si>
  <si>
    <t>完成道路主体工程，桥梁工程部分完成50%。</t>
  </si>
  <si>
    <t>市区人行天桥建设项目</t>
  </si>
  <si>
    <t>龙湾路（白沙小学）、迎宾路（中信银行）、东华二路（丽宫酒店）、东华一路（口腔医院）、港口路（东湖公园）、双龙大道（妇幼保健院）等6座天桥。</t>
  </si>
  <si>
    <t>PPP项目</t>
  </si>
  <si>
    <t>东庆南路至侨兴南路连接公路（兼顾城市道路功能）</t>
  </si>
  <si>
    <t>城市主（次）干路，包括：同德一路，全长约310米，宽40米；东庆南路，全长约227米，宽17.5米（半幅）；侨兴南路，全长约586米，宽60米。</t>
  </si>
  <si>
    <t>完成排水和管涵工程，开展路基、路面和其他附属工程。</t>
  </si>
  <si>
    <t>项目总投资不包含征地拆迁费用。</t>
  </si>
  <si>
    <t>明德三路和业兴三路道路工程</t>
  </si>
  <si>
    <t>城市次干路，全长约2400米，宽35米。</t>
  </si>
  <si>
    <t>道路、桥梁、排水、绿化、交通和照明等工程。</t>
  </si>
  <si>
    <t>西门路、城北路改造工程</t>
  </si>
  <si>
    <t>旧路改造，全长约2公里，路基宽24-38米。</t>
  </si>
  <si>
    <t>开展管线搬迁，进行排水、桥涵施工。</t>
  </si>
  <si>
    <t>文德路南段道路工程</t>
  </si>
  <si>
    <t>全长约570米，宽30米，双向四车道。</t>
  </si>
  <si>
    <t>双水镇纸业基地B区桥美大桥至南门公路道路改造工程</t>
  </si>
  <si>
    <t>路面改造，改造路线全长约710米。</t>
  </si>
  <si>
    <t>乡道Y014线双水子声洲桥至木江村路段路面改造工程</t>
  </si>
  <si>
    <t>全长约3800米，路面宽27-46米。</t>
  </si>
  <si>
    <t>国道G325线鹤山大雁山至桃源段改线辅道工程</t>
  </si>
  <si>
    <t>城市次干路，全长26.4公里，双向4车道。</t>
  </si>
  <si>
    <t>鹤山市十二号街（鹤山大道-过境公路）道路工程</t>
  </si>
  <si>
    <t>城市次干道，长1126米，规划宽度40米，双向6车道。</t>
  </si>
  <si>
    <t>鹤山市十一号街（鹤山大道-砚江河）工程</t>
  </si>
  <si>
    <t>城市次干路，长850米，主路面宽约23米，人行道宽7.5米。</t>
  </si>
  <si>
    <t>滨江快线及配套道路</t>
  </si>
  <si>
    <r>
      <t>滨江快线（江侨路－南山路）：</t>
    </r>
    <r>
      <rPr>
        <sz val="10"/>
        <color indexed="8"/>
        <rFont val="宋体"/>
        <family val="3"/>
        <charset val="134"/>
      </rPr>
      <t>城市快速路，长4870米。</t>
    </r>
  </si>
  <si>
    <t>开展前期工作。</t>
  </si>
  <si>
    <t>市建管中心
蓬江区政府
高新区　江海区</t>
  </si>
  <si>
    <t>拟采用PPP模式。</t>
  </si>
  <si>
    <r>
      <t>甘棠路（江北路-发展大道）：</t>
    </r>
    <r>
      <rPr>
        <sz val="10"/>
        <color indexed="8"/>
        <rFont val="宋体"/>
        <family val="3"/>
        <charset val="134"/>
      </rPr>
      <t>全长约1.98公里,宽63米，双向6车道。</t>
    </r>
  </si>
  <si>
    <r>
      <t>发展大道东延线（港口路-江边）</t>
    </r>
    <r>
      <rPr>
        <sz val="10"/>
        <color indexed="8"/>
        <rFont val="宋体"/>
        <family val="3"/>
        <charset val="134"/>
      </rPr>
      <t>：全长1115米，宽66米，双向8车道，含缆线综合管廊。</t>
    </r>
  </si>
  <si>
    <r>
      <t>蛇山路（甘棠路－海傍路）</t>
    </r>
    <r>
      <rPr>
        <sz val="10"/>
        <color indexed="8"/>
        <rFont val="宋体"/>
        <family val="3"/>
        <charset val="134"/>
      </rPr>
      <t>：城市次干路，全长约1000米，宽30米，双向6车道。</t>
    </r>
  </si>
  <si>
    <t>里村保障房周边道路工程</t>
  </si>
  <si>
    <t>全长约341米。其中东风大道全长约244米，宽26米，为城市次干路，双向4车道；东里路全长约97米，宽24米，为城市支路，双向4车道。</t>
  </si>
  <si>
    <t>总投资估算含征地拆迁费。</t>
  </si>
  <si>
    <t>汴溪桥</t>
  </si>
  <si>
    <t>全长约60米，宽25米，双向4车道。</t>
  </si>
  <si>
    <t>西区工业桥及环市一路</t>
  </si>
  <si>
    <t>改造工程，主干路，长约1630米，其中西区工业桥长70米，拆除14米旧桥，新建桥梁宽40米，双向六车道；环市一路长约160米，宽38米，双向六车道。</t>
  </si>
  <si>
    <t>南岸印迹配套工程</t>
  </si>
  <si>
    <r>
      <t>船厂一路（沿江路—礼华街）：</t>
    </r>
    <r>
      <rPr>
        <sz val="10"/>
        <color indexed="8"/>
        <rFont val="宋体"/>
        <family val="3"/>
        <charset val="134"/>
      </rPr>
      <t>城市次干路，全长约340米，宽30米。</t>
    </r>
  </si>
  <si>
    <r>
      <t>蓬江河：</t>
    </r>
    <r>
      <rPr>
        <sz val="10"/>
        <color indexed="8"/>
        <rFont val="宋体"/>
        <family val="3"/>
        <charset val="134"/>
      </rPr>
      <t>（北街水闸-新礼桥）段跨河桥美化、亮化。</t>
    </r>
  </si>
  <si>
    <t>蓬江区政府
市住建局</t>
  </si>
  <si>
    <r>
      <t>釜山人行天桥：全</t>
    </r>
    <r>
      <rPr>
        <sz val="10"/>
        <color indexed="8"/>
        <rFont val="宋体"/>
        <family val="3"/>
        <charset val="134"/>
      </rPr>
      <t>长约530米，宽7米。</t>
    </r>
  </si>
  <si>
    <t>完成前期工作。</t>
  </si>
  <si>
    <t>高新区 江海区
蓬江区政府</t>
  </si>
  <si>
    <t>市区道路维修及沥青改造项目</t>
  </si>
  <si>
    <r>
      <rPr>
        <b/>
        <sz val="10"/>
        <color indexed="8"/>
        <rFont val="宋体"/>
        <family val="3"/>
        <charset val="134"/>
      </rPr>
      <t>市区道路维修项目：</t>
    </r>
    <r>
      <rPr>
        <sz val="10"/>
        <color indexed="8"/>
        <rFont val="宋体"/>
        <family val="3"/>
        <charset val="134"/>
      </rPr>
      <t>道路维修。</t>
    </r>
  </si>
  <si>
    <t xml:space="preserve">蓬江区政府
高新区 江海区
市住建局         </t>
  </si>
  <si>
    <t>1、具体方案由市住建局会同两区提出，报市政府审定后，由各区具体实施。
2、市本级财政补贴2000万元，蓬江区投资625万元，江海区投资375万元。</t>
  </si>
  <si>
    <r>
      <rPr>
        <b/>
        <sz val="10"/>
        <color indexed="8"/>
        <rFont val="宋体"/>
        <family val="3"/>
        <charset val="134"/>
      </rPr>
      <t>港口路（迎宾路－跃进路）：</t>
    </r>
    <r>
      <rPr>
        <sz val="10"/>
        <color indexed="8"/>
        <rFont val="宋体"/>
        <family val="3"/>
        <charset val="134"/>
      </rPr>
      <t>加铺沥青。</t>
    </r>
  </si>
  <si>
    <t>白沙大道西（白沙桥－劳动大学）路面大修工程：一、二级公路，全长5.15公里，双向4（6）车道 。</t>
  </si>
  <si>
    <t>蓬江区政府
新会区政府
市交通局</t>
  </si>
  <si>
    <t>1、市交通局统筹。
2、按管辖范围划分责任单位，蓬江区负责4455万元投资，新会区负责3565万元投资。</t>
  </si>
  <si>
    <t>堡棠路道路提升工程</t>
  </si>
  <si>
    <t>道路改造，全长1.8公里，路面铺设沥青、人行道、排水、交通管控及绿化改造。</t>
  </si>
  <si>
    <t>金桐路路面改造工程</t>
  </si>
  <si>
    <t>道路改造，全长2.8公里，路面铺设沥青、人行道、排水、交通管控及绿化改造。</t>
  </si>
  <si>
    <t>桐乐路路面改造工程</t>
  </si>
  <si>
    <t>道路改造，全长3.8公里，路面铺设沥青、人行道、排水、交通管控及绿化改造。</t>
  </si>
  <si>
    <t>人行道、绿化改造。</t>
  </si>
  <si>
    <t>规划三路（新昌路－滨江大道）及灏昌园周边道路</t>
  </si>
  <si>
    <t>规划三路（新昌路－滨江大道）：新建工程，城市次干路，全长约3340米，宽30米。
灏昌园周边道路：新建工程，城市支路，全长约1.5公里，宽20米。</t>
  </si>
  <si>
    <t>1、规划三路总投资35851.87万元。
2、包含征地拆迁费用8611.25万元。</t>
  </si>
  <si>
    <t>紫雅路（丰乐路－港口路）</t>
  </si>
  <si>
    <t>新建工程，城市次干路，全长480米，宽40米。</t>
  </si>
  <si>
    <t>义乌小商品城北侧道路（凤山水岸－星河路北延线）</t>
  </si>
  <si>
    <t>改扩建工程，城市支路，全长约470米，宽22米。</t>
  </si>
  <si>
    <t>龙舟路及周边道路工程</t>
  </si>
  <si>
    <r>
      <t>龙舟街（龙舟路-龙舟一路）：</t>
    </r>
    <r>
      <rPr>
        <sz val="10"/>
        <color indexed="8"/>
        <rFont val="宋体"/>
        <family val="3"/>
        <charset val="134"/>
      </rPr>
      <t>原规划一路，新建工程，城市次干路，全长约520米，宽30米。</t>
    </r>
    <r>
      <rPr>
        <b/>
        <sz val="10"/>
        <color indexed="8"/>
        <rFont val="宋体"/>
        <family val="3"/>
        <charset val="134"/>
      </rPr>
      <t xml:space="preserve">
龙舟路（江门大道-建设三路）：</t>
    </r>
    <r>
      <rPr>
        <sz val="10"/>
        <color indexed="8"/>
        <rFont val="宋体"/>
        <family val="3"/>
        <charset val="134"/>
      </rPr>
      <t>原规划四路，新建工程，城市次干路，全长约770米，宽30米。</t>
    </r>
    <r>
      <rPr>
        <b/>
        <sz val="10"/>
        <color indexed="8"/>
        <rFont val="宋体"/>
        <family val="3"/>
        <charset val="134"/>
      </rPr>
      <t xml:space="preserve">
龙舟一路（江门大道-建设三路）：</t>
    </r>
    <r>
      <rPr>
        <sz val="10"/>
        <color indexed="8"/>
        <rFont val="宋体"/>
        <family val="3"/>
        <charset val="134"/>
      </rPr>
      <t>原规划五路，新建工程，城市次干路，全长约740米，宽40米。</t>
    </r>
  </si>
  <si>
    <t>龙舟山公园配套项目。</t>
  </si>
  <si>
    <t>明德一路东段道路工程（江门大道中－文华路）</t>
  </si>
  <si>
    <t>全长550米，宽度40米。</t>
  </si>
  <si>
    <t>综合管廊暂按1亿元/千米考虑。</t>
  </si>
  <si>
    <t>龙泉污水处理厂进厂道路工程</t>
  </si>
  <si>
    <t>全长约1009米。</t>
  </si>
  <si>
    <t>完成工作，开工建设。</t>
  </si>
  <si>
    <t>新台高速台城出入口交通改造工程</t>
  </si>
  <si>
    <t>改建工程，全长约300米，城市次干路，双向六车道。</t>
  </si>
  <si>
    <t>中山路综合整治工程</t>
  </si>
  <si>
    <t>对中山路进行综合改造整治，中山三巷长约110米，中山路长约170米。</t>
  </si>
  <si>
    <t>完成工程建设.</t>
  </si>
  <si>
    <t>县前路至台山一中综合整治工程</t>
  </si>
  <si>
    <t>包括沿街建筑外立面改造、道路交通及景观部分、城市配套与公共艺术部分、街道照明部分、台山一中门口整治等。</t>
  </si>
  <si>
    <t>翠山湖新区东北片区道路路灯工程</t>
  </si>
  <si>
    <t>东北片区七条道路安置配套路灯工程。</t>
  </si>
  <si>
    <t>开平市翠山湖新区城南三路道路工程</t>
  </si>
  <si>
    <t>全长约967米，宽24米，城市支线。</t>
  </si>
  <si>
    <t>路线总长3299米。</t>
  </si>
  <si>
    <t>良园路升级改造暨义祠车站公交车辆出入口科学调整工程</t>
  </si>
  <si>
    <t>全长约1.8公里，城市次干路，双向四车道。</t>
  </si>
  <si>
    <t>鹤山市双蒲线（Y094）K0+000-K2+956、K6+614-K7+100段路面大修工程</t>
  </si>
  <si>
    <t>路面大修，全长3.877公里。</t>
  </si>
  <si>
    <t>鹤山市消防大道（鹤山大道—残疾人学校）工程</t>
  </si>
  <si>
    <t>全长349.531米，宽40米，双向六车道。</t>
  </si>
  <si>
    <t>新城路改造工程（一期）</t>
  </si>
  <si>
    <t>道路改造，全长880米。</t>
  </si>
  <si>
    <t>新城路改造工程（二期）</t>
  </si>
  <si>
    <t>道路改造，全长859.2米。</t>
  </si>
  <si>
    <t>恩平中心城区富民街（路南一区）道路建设工程</t>
  </si>
  <si>
    <t>全长683米。</t>
  </si>
  <si>
    <t>县道X534马稔线金沙水泥厂至沙湖圩段路面大修工程</t>
  </si>
  <si>
    <t>三级公路大修，全长2.994公里。</t>
  </si>
  <si>
    <t>路基路面施工。</t>
  </si>
  <si>
    <t>乡道Y577牛良线福坪桥改建工程</t>
  </si>
  <si>
    <t xml:space="preserve">桥长120米，宽9米。       </t>
  </si>
  <si>
    <t>危桥改造。</t>
  </si>
  <si>
    <t>恩平市下穿深茂铁路新建公路工程</t>
  </si>
  <si>
    <r>
      <rPr>
        <b/>
        <sz val="10"/>
        <color indexed="8"/>
        <rFont val="宋体"/>
        <family val="3"/>
        <charset val="134"/>
      </rPr>
      <t>下穿深茂铁路高龙大桥新建公路工程：</t>
    </r>
    <r>
      <rPr>
        <sz val="10"/>
        <color indexed="8"/>
        <rFont val="宋体"/>
        <family val="3"/>
        <charset val="134"/>
      </rPr>
      <t>一级公路，全65米，含一座25延米小桥。</t>
    </r>
  </si>
  <si>
    <t>路基、桥梁施工。</t>
  </si>
  <si>
    <r>
      <rPr>
        <b/>
        <sz val="10"/>
        <color indexed="8"/>
        <rFont val="宋体"/>
        <family val="3"/>
        <charset val="134"/>
      </rPr>
      <t>下穿深茂铁路大槐大桥新建公路工程：</t>
    </r>
    <r>
      <rPr>
        <sz val="10"/>
        <color indexed="8"/>
        <rFont val="宋体"/>
        <family val="3"/>
        <charset val="134"/>
      </rPr>
      <t>一级公路，全65米，含一座25延米小桥。</t>
    </r>
  </si>
  <si>
    <r>
      <rPr>
        <b/>
        <sz val="10"/>
        <color indexed="8"/>
        <rFont val="宋体"/>
        <family val="3"/>
        <charset val="134"/>
      </rPr>
      <t>下穿深茂铁路车坪大桥新建公路工程：</t>
    </r>
    <r>
      <rPr>
        <sz val="10"/>
        <color indexed="8"/>
        <rFont val="宋体"/>
        <family val="3"/>
        <charset val="134"/>
      </rPr>
      <t>一级公路，全65米，含一座26延米小桥。</t>
    </r>
  </si>
  <si>
    <t>市区交通黑点改善项目</t>
  </si>
  <si>
    <t>包括滨江大道、农林东路（农林岗-建设岗）、环市三路（白沙市场路口）、建设三路（篁庄村路口至华庆保龄球馆）、外海大桥（收费站路段）、活力路（白水带第二牌坊-麻园）、振兴三路（龙昌环岛）交叉口、同德路与人民路交叉口等。</t>
  </si>
  <si>
    <t>市公安局
市住建局
蓬江区政府
高新区 江海区
新会区政府</t>
  </si>
  <si>
    <t>市本级投资490万元，新会区投资630万元。</t>
  </si>
  <si>
    <t>市区路牌升级改造项目</t>
  </si>
  <si>
    <t>加强路牌（含地名牌，交通标识标志，指路标识、标志牌，公共服务类标识标志，旅游景点导向标识等）规范设置管理，提升指示作用与效果。</t>
  </si>
  <si>
    <t>完成工程。</t>
  </si>
  <si>
    <t>市住建局
市民政局
市交通局
市公路局
市公安局
市旅游局
市文广新局
各市（区）政府</t>
  </si>
  <si>
    <t>1、总投资额未涵盖城市道路标识标志牌和旅游景点导向标识、指示标志牌升级改造费用。
2、市本级投资约240万。</t>
  </si>
  <si>
    <t>工业振兴(158项)</t>
  </si>
  <si>
    <t>能源保障（13项）</t>
  </si>
  <si>
    <t>新会双水发电厂“上大压小”热电联产项目</t>
  </si>
  <si>
    <t>1台600MW热电联产发电机组。</t>
  </si>
  <si>
    <t>设计合同签订及辅机设备招标。</t>
  </si>
  <si>
    <t>中电江门高新区分布式能源站一期项目</t>
  </si>
  <si>
    <t>2×60MW天然气分布式能源站。</t>
  </si>
  <si>
    <t xml:space="preserve"> 高新区 江海区</t>
  </si>
  <si>
    <t>江门新会天然气热电联产项目</t>
  </si>
  <si>
    <t>2×432MW发电机组。</t>
  </si>
  <si>
    <t>开展主厂房建筑和设备安装。</t>
  </si>
  <si>
    <t>新会区三江镇集中供热项目</t>
  </si>
  <si>
    <t>新建6台75t/h中温中压循环流化床锅炉（1台备用）。</t>
  </si>
  <si>
    <t>土建施工，设备购置安装。</t>
  </si>
  <si>
    <t>新会区沙堆镇集中供热项目</t>
  </si>
  <si>
    <t>顺和实业沙堆集中供热项目，2×75T循环流化床锅炉。</t>
  </si>
  <si>
    <t>完成前期工作，年内动工建设</t>
  </si>
  <si>
    <t>2×1750MW的EPR核电机组。</t>
  </si>
  <si>
    <t>2009-2017</t>
  </si>
  <si>
    <t>广州发展台山渔业光伏产业园一期50MW项目</t>
  </si>
  <si>
    <t>一期工程建设规模为50MW光伏发电电站。</t>
  </si>
  <si>
    <t>通威渔光一体（台山）现代渔业产业园一期25MW光伏发电项目</t>
  </si>
  <si>
    <t>占地面积780亩（咸围滩涂），建设25MW光伏电站。</t>
  </si>
  <si>
    <t>电网及输变电工程</t>
  </si>
  <si>
    <t>110千伏及以上变电容量361.3万千伏安、110千伏及以上线路973.786公里（包括：220千伏新会双水发电厂热电联产一期接入系统、市区桥美站#2主变扩建、恩平孟槐(大槐)输变电、新会司前(罗坑)输变电、开平湾琴(苍城)输变电、鹤山茅坪(南中)输变电、市区杜阮输变电、粤电新会天然气发电热电联产项目接入系统；110千伏蓬江丰盛输变电、蓬江顺成输变电、鹤山聚龙(城东)输变电）。</t>
  </si>
  <si>
    <t>变电站及输电线路建设。</t>
  </si>
  <si>
    <t>江门供电局</t>
  </si>
  <si>
    <t>新一轮农村电网改造升级项目（中低压）</t>
  </si>
  <si>
    <t>开平、台山、恩平、鹤山四市中低压电网改造升级；新增10kV线路220公里，新增配变容量5.296万千伏安。</t>
  </si>
  <si>
    <t>中、低压线路及设备。</t>
  </si>
  <si>
    <t>2017年新一轮农村电网改造升级项目（中低压）</t>
  </si>
  <si>
    <t>开平、台山、恩平、鹤山四市中低压电网改造升级；新建或改造10kV线路183公里、配变容量14.35万千伏安、低压线路1047公里。</t>
  </si>
  <si>
    <t>新会区崖门镇110KV能黄甲线N36-N41、黄苍线N1-N4段架空改电缆工程</t>
  </si>
  <si>
    <t>110KV能黄甲线N36-N41段、黄苍线N1-N4段架空改电缆，全长约2.3公里。</t>
  </si>
  <si>
    <t>蓬江区电路线路改造工程</t>
  </si>
  <si>
    <t>对蓬江区杜阮内的电路线路进行升级改造。</t>
  </si>
  <si>
    <t>先进制造业（112项）</t>
  </si>
  <si>
    <t>装备制造（50项）</t>
  </si>
  <si>
    <t>广东江粉高科技产业园</t>
  </si>
  <si>
    <t>液晶屏生产基地，总建筑面积7.61万平方米。</t>
  </si>
  <si>
    <t>土建施工，设备安装调试。</t>
  </si>
  <si>
    <t>广东海信电子南方基地</t>
  </si>
  <si>
    <t>含海信电子、海信宽带、海信通信、海信空调四个项目，总建筑面积15万平方米，</t>
  </si>
  <si>
    <t>2012年起</t>
  </si>
  <si>
    <t>海信电子、海信空调生产线升级改造。</t>
  </si>
  <si>
    <t>江门市蒙德电气股份有限公司自动化设备制造项目</t>
  </si>
  <si>
    <t>建设用于研发、制造伺服驱动器、电机、变频器及自动化控制系统的基地，总建筑面积2万平方米。</t>
  </si>
  <si>
    <t>甜的电器项目</t>
  </si>
  <si>
    <t>生产洗衣机、排水泵洗碗机等。</t>
  </si>
  <si>
    <t>2015年起</t>
  </si>
  <si>
    <t>江门市思盟电器有限公司家用风机项目一期</t>
  </si>
  <si>
    <t>家用风机、照明电器及家用空气调节系统的研发与生产，建筑面积1.9万平方米。</t>
  </si>
  <si>
    <t>江门市速可众机械有限公司速可众（二期）项目</t>
  </si>
  <si>
    <t>年产40万套五金、模具、方向柱，总建筑面积2.35万平方米。</t>
  </si>
  <si>
    <t>完成工程建设，投产。</t>
  </si>
  <si>
    <t>海信（空调）有限公司屋顶光伏发电项目</t>
  </si>
  <si>
    <t>总装机功率9190KWp。</t>
  </si>
  <si>
    <t>长优·优美科长信扩产项目</t>
  </si>
  <si>
    <t>生产手机电池及电动汽车电池材料，建设1万平方米厂房，完成1.6万伏供电配套。</t>
  </si>
  <si>
    <t>完成项目建设。</t>
  </si>
  <si>
    <t>江门市高弘实业有限公司自动焊接机器人项目</t>
  </si>
  <si>
    <t>年加工组装自动焊接机械人180台，异型元件自动插件机械人72套和机械人自动组装系统72套，总建筑面积4.36万平方米。</t>
  </si>
  <si>
    <t>二期厂房建设前期工作。</t>
  </si>
  <si>
    <t>沈阳机床智能云制造平台项目</t>
  </si>
  <si>
    <t>依托沈阳机床技术领先的i5智能机床，在江门打造机加工领域的智能建造基地。</t>
  </si>
  <si>
    <t>2016年起</t>
  </si>
  <si>
    <t>完成智能制造示范中心、铝雕行业小微企业“互联网+服务平台”建设。</t>
  </si>
  <si>
    <t>江门崇达电路技术有限公司HDI\软硬结合线路板二期项目</t>
  </si>
  <si>
    <t>生产HDI\软硬结合线路板，总建筑面积9万平方米。</t>
  </si>
  <si>
    <t>完成宿舍楼建设。</t>
  </si>
  <si>
    <t>地尔汉宇机器人产业化项目</t>
  </si>
  <si>
    <t>年产1-2千台机器人组装产量。首期厂房建筑面积2.6万平方米。</t>
  </si>
  <si>
    <t>德昌电机产业城项目</t>
  </si>
  <si>
    <t>以实施微型电机、汽车零部件、电子驱动装置、医疗器械、新材料、智能化专用设备及模具等先进装备的研发与生产，并配套建设以博士后、博士组成的研发团队为核心的工程研发设计中心。</t>
  </si>
  <si>
    <t>2017-2025</t>
  </si>
  <si>
    <t>正盛重工钢结构扩能扩产及模块化安居房项目</t>
  </si>
  <si>
    <t>扩能增产。主要产品为钢结构构件及装配式组合建筑,计划年产钢结构件5.5万吨和2000套模块化安居房。</t>
  </si>
  <si>
    <t xml:space="preserve">高新区 江海区 </t>
  </si>
  <si>
    <t>江门市芳源新能源材料有限公司年产36000吨高品质NCA/NCM前驱体(三元锂电正极材料)生产项目</t>
  </si>
  <si>
    <t xml:space="preserve">年产36000吨高品质NCA/NCM前驱体(三元锂电正极材料)，建筑面积2.84万平方米。 </t>
  </si>
  <si>
    <t>设备购置安装。</t>
  </si>
  <si>
    <t>富华工程装备制造项目</t>
  </si>
  <si>
    <t>年产重型商用车工程桥、中桥、驱动桥、制动件、底盘件等产品40万吨。其中，富华9、10号车间总建筑面积5.38万平方米。</t>
  </si>
  <si>
    <t>江门市骏弘实业有限公司摩托车配件生产项目</t>
  </si>
  <si>
    <t>年产摩托车架200万辆，总建筑面积2.48万平方米。</t>
  </si>
  <si>
    <t>厂房建设，设备购置安装。</t>
  </si>
  <si>
    <t>国通克诺尔轨道车辆系统设备生产项目</t>
  </si>
  <si>
    <t>轨道交通车辆制动系统和车门系统生产，建筑面积1.43万平方米。</t>
  </si>
  <si>
    <t>新会康宇测控仪器仪表工程有限公司柴油机高压共轨系统轨压传感器技术改造及生产能力建设项目</t>
  </si>
  <si>
    <t>现有厂房改造，新增研发、加工、装配、试验设备149台/套。</t>
  </si>
  <si>
    <t>生产线建设。</t>
  </si>
  <si>
    <t>华津国际控股有限公司精密金属连接件项目</t>
  </si>
  <si>
    <t>华津国际控股有限公司精密金属连接件项目（古井厂区）</t>
  </si>
  <si>
    <t>年产金属连接件60万吨，总建筑面积14.27万平方米</t>
  </si>
  <si>
    <t>土建施工</t>
  </si>
  <si>
    <r>
      <t>1</t>
    </r>
    <r>
      <rPr>
        <sz val="10"/>
        <color indexed="8"/>
        <rFont val="宋体"/>
        <family val="3"/>
        <charset val="134"/>
      </rPr>
      <t>2</t>
    </r>
    <r>
      <rPr>
        <sz val="10"/>
        <color indexed="8"/>
        <rFont val="宋体"/>
        <family val="3"/>
        <charset val="134"/>
      </rPr>
      <t>月份</t>
    </r>
  </si>
  <si>
    <t>凯特精机精密制造中心项目</t>
  </si>
  <si>
    <t>占地100亩，研发、生产和销售精密滚动直线导轨副等关键滚动功能部件及配套产品</t>
  </si>
  <si>
    <t>广东鸿特精密技术（台山）有限公司汽车发动机精密铝合金压铸加工件项目</t>
  </si>
  <si>
    <t>年产3.5万吨汽车精密铝合金压铸件，一期建筑面积11.2万平方米。</t>
  </si>
  <si>
    <t>购置设备。</t>
  </si>
  <si>
    <t>台山市天丞汽配有限公司汽车铝轮毂项目</t>
  </si>
  <si>
    <t>年产汽车铝轮毂400万件，总建筑面积4.88万平方米。</t>
  </si>
  <si>
    <t>台山市龙泰脚轮有限公司工业脚轮制造项目</t>
  </si>
  <si>
    <t>年产脚轮1000万只，总建筑面积2.5万平方米。</t>
  </si>
  <si>
    <t>厂房及综合楼土建施工。</t>
  </si>
  <si>
    <t>广东中虎新能源动力有限公司工程机械项目</t>
  </si>
  <si>
    <t>生产叉车、装载机、挖掘机、汽车起重机、混凝土搅拌车等工程机械，总建筑面积4.04万平方米。</t>
  </si>
  <si>
    <t>年产非晶合金变压器5000台、充电柜6000台、开关设备1万台等，总建筑面积为31.2万平方米。</t>
  </si>
  <si>
    <t>年产3000台（套），特种压力容器罐。总建筑面积8万平方米。</t>
  </si>
  <si>
    <t>土建施工及生产设备购置安装。</t>
  </si>
  <si>
    <t>广东凯美电子有限公司LED、SMD生产材料项目</t>
  </si>
  <si>
    <t>年产LED、SMD等1亿件，总建筑面积1.5万平方米。</t>
  </si>
  <si>
    <t>厂房土建施工。</t>
  </si>
  <si>
    <t>开平市嘉仁乳胶设备制造有限公司乳胶设备制造项目</t>
  </si>
  <si>
    <t>乳胶设备制造，新建厂房1万平米。</t>
  </si>
  <si>
    <t>厂房土建施工</t>
  </si>
  <si>
    <t>广东腾盛模架科技有限公司铝合金模板生产项目</t>
  </si>
  <si>
    <t>总建筑面积1.2万平方米，年产铝合金模板1亿吨。</t>
  </si>
  <si>
    <t>开平市凯赛德水暖配件有限公司水暖配件项目</t>
  </si>
  <si>
    <t>年产单柄陶瓷混合阀芯1200万只，陶瓷快慢开阀芯300万只，分水器30万只，恒温阀芯8万只。总建设面积约2.66万平方米。</t>
  </si>
  <si>
    <t>厂房、办公室主体和装修及配套项目</t>
  </si>
  <si>
    <t>江门市博盈焊接工程有限公司锅炉管及锅炉堆焊项目</t>
  </si>
  <si>
    <t>年产锅炉管及锅炉堆焊工程2000吨，总建筑面积5.5万平方米。</t>
  </si>
  <si>
    <t>广东富华机械集团鹤山工业园项目</t>
  </si>
  <si>
    <t>年产重型商用车桥壳、制动鼓、轮毂、制动盘等零配件60万吨，总建设面积53.6万平方米。</t>
  </si>
  <si>
    <t>鹤山市世安电子科技有限公司线路板包装及展示厅项目</t>
  </si>
  <si>
    <t>年包装线路板184万平方米，总建筑面积7.6万平方米。</t>
  </si>
  <si>
    <t>鹤山市得润实业投资有限公司通信设备生产项目</t>
  </si>
  <si>
    <t>年产线速、连接器2万件，总建设面积16.4万平方米。</t>
  </si>
  <si>
    <t>鹤山国机南联摩托车生产基地</t>
  </si>
  <si>
    <t>年产50万辆摩托车，新建及购置12.2万平方米厂房等。</t>
  </si>
  <si>
    <t>鹤山市专用车产业基地项目</t>
  </si>
  <si>
    <t>首期规划面积约2000亩，引进矿山专用车、工程吊臂车、冷链运输车、消防专用车等生产项目。</t>
  </si>
  <si>
    <t>2016-2025</t>
  </si>
  <si>
    <t>广东嘉天信科技有限公司钢结构生产项目</t>
  </si>
  <si>
    <t>年产钢结构4.5万吨，总建设面积10万平方米。</t>
  </si>
  <si>
    <t>鹤山市宝华迪机械制造有限公司输送设备项目</t>
  </si>
  <si>
    <t>年产输送设备1000套，总建筑面积1.13万平方米。</t>
  </si>
  <si>
    <t>鹤山市辉隆机械有限公司包装专用设备项目</t>
  </si>
  <si>
    <t>年产薄膜挤出机30台（套），总建筑面积3.15万平方米。</t>
  </si>
  <si>
    <t>广东菱王实业有限公司电（扶）梯零配件生产项目</t>
  </si>
  <si>
    <t>年产电（扶）梯零配件1.3万（台）套，总建筑面积6.4万平方米。</t>
  </si>
  <si>
    <t>江门市鑫奇电器有限公司电热水器、铬钢橱柜项目</t>
  </si>
  <si>
    <t>年产电热水器20万台、铬钢橱柜20万台。</t>
  </si>
  <si>
    <t>广东锋盛精密机件制造有限公司建设项目</t>
  </si>
  <si>
    <t>厂房和配套设施建设及安装设备，主要产品为粉末五金制品。</t>
  </si>
  <si>
    <t>厂房和配套设施建设。</t>
  </si>
  <si>
    <t>广东稳力精密机件制造有限公司建设项目</t>
  </si>
  <si>
    <t>厂房和配套设施建设及安装设备，主要产品为气动工具。</t>
  </si>
  <si>
    <t>恩平市肯达精密机械有限公司精密机床生产项目</t>
  </si>
  <si>
    <t>生产精密机床系列，总建筑面积6.26万平方米。</t>
  </si>
  <si>
    <t>厂房和配套设施建设及安装设备。</t>
  </si>
  <si>
    <t>广东宝索机械有限公司生活用纸加工制造机械设备生产项目</t>
  </si>
  <si>
    <t>生产生活用纸加工制造机械设备，总建筑面积13.2万平方米。</t>
  </si>
  <si>
    <t>江门中汇实业发展有限公司小家电生产项目</t>
  </si>
  <si>
    <t>生产小家电系列产品，总建筑面积6.2万平方米。</t>
  </si>
  <si>
    <t>江门市奥尔斯电梯有限公司客货电梯生产项目</t>
  </si>
  <si>
    <t>生产乘客电梯、起重机、载货电梯等，总建筑面积8万平方米。</t>
  </si>
  <si>
    <t>产业提升（62项）</t>
  </si>
  <si>
    <t>蓬江区食品产业集聚发展项目</t>
  </si>
  <si>
    <r>
      <t>康师傅食品项目：</t>
    </r>
    <r>
      <rPr>
        <sz val="10"/>
        <color indexed="8"/>
        <rFont val="宋体"/>
        <family val="3"/>
        <charset val="134"/>
      </rPr>
      <t>饮料生产厂房4万平方米，方便面生产厂房7万平方米。</t>
    </r>
  </si>
  <si>
    <t>顶益项目完成生产线设备购置、安装、调试。</t>
  </si>
  <si>
    <r>
      <t>康师傅配套项目：</t>
    </r>
    <r>
      <rPr>
        <sz val="10"/>
        <color indexed="8"/>
        <rFont val="宋体"/>
        <family val="3"/>
        <charset val="134"/>
      </rPr>
      <t>纸箱、软包装生产；含秉信纸业及顶正包材项目。</t>
    </r>
  </si>
  <si>
    <t>厂房建设，设备购置、安装、调试。</t>
  </si>
  <si>
    <r>
      <t>天地壹号示范园区项目：</t>
    </r>
    <r>
      <rPr>
        <sz val="10"/>
        <color indexed="8"/>
        <rFont val="宋体"/>
        <family val="3"/>
        <charset val="134"/>
      </rPr>
      <t>醋饮料生产基地，总建筑面积约4万平方米。</t>
    </r>
  </si>
  <si>
    <t>2013年起</t>
  </si>
  <si>
    <t>研发楼及宿舍偻建设。</t>
  </si>
  <si>
    <r>
      <t>美心食品项目：</t>
    </r>
    <r>
      <rPr>
        <sz val="10"/>
        <color indexed="8"/>
        <rFont val="宋体"/>
        <family val="3"/>
        <charset val="134"/>
      </rPr>
      <t>大型糕点生产综合体，年食品制造7000吨;农副食品加工4万吨，总建筑面积约8万平方米。</t>
    </r>
  </si>
  <si>
    <t>项目一期厂房建设，设备购置、安装、调试。</t>
  </si>
  <si>
    <r>
      <t>滨崎食品项目：</t>
    </r>
    <r>
      <rPr>
        <sz val="10"/>
        <color indexed="8"/>
        <rFont val="宋体"/>
        <family val="3"/>
        <charset val="134"/>
      </rPr>
      <t>年产9000吨灌心饼、5400吨韧性或酥性饼干，总建筑面积6.32万平方米。</t>
    </r>
  </si>
  <si>
    <t>报建，项目规划设计、平面设计。</t>
  </si>
  <si>
    <r>
      <t>天壹食品项目：</t>
    </r>
    <r>
      <rPr>
        <sz val="10"/>
        <color indexed="8"/>
        <rFont val="宋体"/>
        <family val="3"/>
        <charset val="134"/>
      </rPr>
      <t>总建筑面积约3万平方米的果皮、果楂产品生产厂房及研发楼。</t>
    </r>
  </si>
  <si>
    <r>
      <t>一汇食品项目：</t>
    </r>
    <r>
      <rPr>
        <sz val="10"/>
        <color indexed="8"/>
        <rFont val="宋体"/>
        <family val="3"/>
        <charset val="134"/>
      </rPr>
      <t>糕点、糖果生产项目。</t>
    </r>
  </si>
  <si>
    <r>
      <rPr>
        <b/>
        <sz val="10"/>
        <color indexed="8"/>
        <rFont val="宋体"/>
        <family val="3"/>
        <charset val="134"/>
      </rPr>
      <t>香飘飘食品项目：</t>
    </r>
    <r>
      <rPr>
        <sz val="10"/>
        <color indexed="8"/>
        <rFont val="宋体"/>
        <family val="3"/>
        <charset val="134"/>
      </rPr>
      <t>建设液体奶茶生产研发基地。</t>
    </r>
  </si>
  <si>
    <t>广东基顺隆新型药用包装材料有限公司项目（一、二期）</t>
  </si>
  <si>
    <t>生产新型药用包装材料，总建筑面积1.2万平方米。</t>
  </si>
  <si>
    <t>骏东木业项目</t>
  </si>
  <si>
    <t>总建筑面积3万平方米。</t>
  </si>
  <si>
    <t>基础设施及厂房建设。</t>
  </si>
  <si>
    <t>加滢精细化工项目</t>
  </si>
  <si>
    <t>年产过氧化甲乙酮8000吨生产线搬迁，总建筑面积1.12万平方米。</t>
  </si>
  <si>
    <t>安吉尔水处理设备改造项目</t>
  </si>
  <si>
    <t>生产水处理设备，总建设面积1.8万平方米。</t>
  </si>
  <si>
    <t>科业电器项目</t>
  </si>
  <si>
    <t>生产各类风扇、机电设备、金属制品等。</t>
  </si>
  <si>
    <t>激光产业园</t>
  </si>
  <si>
    <t>生产激光设备。</t>
  </si>
  <si>
    <t>江门华尔润玻璃有限责任公司改造超白超薄玻璃生产线项目</t>
  </si>
  <si>
    <t>改造建设超白超薄玻璃400T/D生产线，年产14万吨。</t>
  </si>
  <si>
    <t>改造窑炉、更新生产及环保处理等设备。</t>
  </si>
  <si>
    <t>春燕纺织国际A品牌缝纫线研发中心项目</t>
  </si>
  <si>
    <t>办公总部、研发中心、营销物流中心和生产基地建设，总建筑面积4万平方米。</t>
  </si>
  <si>
    <t>江门市日通五金制品有限公司蒸包炉等生产项目</t>
  </si>
  <si>
    <t>年产蒸包炉2.5万个,年产汤面炉2.7万个，总建筑面积4.65万平方米。</t>
  </si>
  <si>
    <t>完成二期厂房建设前期工作。</t>
  </si>
  <si>
    <t>江门市江海区杰晟实业有限公司LED灯饰生产项目</t>
  </si>
  <si>
    <t>LED灯饰生产项目，总建筑面积4.75万平方米。</t>
  </si>
  <si>
    <t>完成3栋厂房的主体工程。</t>
  </si>
  <si>
    <t>江门市阪桥电子材料有限公司项目</t>
  </si>
  <si>
    <t>规划面积约29亩，新建LED光电及线路板专用感光材料项目。</t>
  </si>
  <si>
    <t>四大工业园第二期工业厂房</t>
  </si>
  <si>
    <t>占地面积8万平方米，总建筑面积15万平方米。</t>
  </si>
  <si>
    <t>完成二期厂房工程建设。</t>
  </si>
  <si>
    <t>金羚电器有限公司滚筒洗衣机制造设备技术改造项目</t>
  </si>
  <si>
    <t>主要是进行滚筒洗衣机的箱体线、注塑成型设备、生产线的改造和新购，同时新增一些配套设备、模具，合理调整生产流程。</t>
  </si>
  <si>
    <t>完成部分生产线和设备改造。</t>
  </si>
  <si>
    <t>大冶摩托生产线自动化整体改造提升项目</t>
  </si>
  <si>
    <t>包括立体仓库建设、注塑工程、车架焊接、油箱焊接等项目。</t>
  </si>
  <si>
    <t>完成立体仓库建设，进行注塑、焊接项目前期工作。</t>
  </si>
  <si>
    <t>晶步分布式光伏发电项目</t>
  </si>
  <si>
    <t>装机容量4.2MW，年平均发电量412万度。</t>
  </si>
  <si>
    <t>优美科新能源汽车锂电池材料项目</t>
  </si>
  <si>
    <t>年产20万吨新能源汽车锂电池正极材料生产线，建筑面积约50.8万平方米。</t>
  </si>
  <si>
    <t>利和兴公司智能检测检验设备及智能机器人项目</t>
  </si>
  <si>
    <t>建立利和兴先进生产技术的开发和应用示范基地，用于通信类智能检测检验类设备及智能机器人的生产制造。</t>
  </si>
  <si>
    <t>完成前期工作，动工建设。</t>
  </si>
  <si>
    <t>天海智能电子项目</t>
  </si>
  <si>
    <t>总建筑面积4.6万平方米。</t>
  </si>
  <si>
    <t>江门市华睦五金有限公司高端镀铝锌线生产项目</t>
  </si>
  <si>
    <t>年产镀铝锌产品55万吨，总建筑面积3.86万平方米。</t>
  </si>
  <si>
    <t>完成二期前期工作，开工建设。</t>
  </si>
  <si>
    <t>威立雅环保拆船项目</t>
  </si>
  <si>
    <t>年拆解80万轻吨绿色拆船厂。建筑面积33.17万平方米。</t>
  </si>
  <si>
    <t>开展前期工作，启动滑道建设。</t>
  </si>
  <si>
    <t>亚太森博（广东）纸业有限公司高档文化纸项目</t>
  </si>
  <si>
    <t>二期45万吨高档文化纸项目。</t>
  </si>
  <si>
    <t>设备安装及试产。</t>
  </si>
  <si>
    <t>李锦记集团新建项目</t>
  </si>
  <si>
    <t>新建年产40万吨酱油生产线。</t>
  </si>
  <si>
    <t>圣备保温建材（台山）有限公司高级保温材料项目</t>
  </si>
  <si>
    <t>年产高级保温材料（树脂基复合材料）12万立方米，建筑面积2.34万平方米。</t>
  </si>
  <si>
    <t>厂房建设与购置设备。</t>
  </si>
  <si>
    <t>广东宇宙门业有限公司门业生产项目</t>
  </si>
  <si>
    <t>生产全不锈钢防盗门、防盗艺术铁门、进口木材实木门等系列套门，总建筑面积4.7万平方米。</t>
  </si>
  <si>
    <t>台山市腾达塑料制品有限公司塑料制品项目</t>
  </si>
  <si>
    <t>生产塑料餐具和各种模具，总建筑面积3.2万平方米。</t>
  </si>
  <si>
    <t>生产车间土建施工。</t>
  </si>
  <si>
    <t>开平五联人造板有限公司中高密度纤维板生产线技改项目</t>
  </si>
  <si>
    <t>年产18万立方米中高密度纤维板生产线技改，总建筑面积2.5万平方米。</t>
  </si>
  <si>
    <t>生产PVC塑胶，总建筑面积4万平方米。</t>
  </si>
  <si>
    <t>完成一期厂房主体工程。</t>
  </si>
  <si>
    <t>广东皇冠胶粘公司胶粘带生产项目</t>
  </si>
  <si>
    <t>年产胶粘带2.05亿平方米，总建筑面积9.3万平方米。</t>
  </si>
  <si>
    <t>年产1000万个以上阀芯，总建筑面积1.6万平方米。</t>
  </si>
  <si>
    <t>建筑基础、厂房建设。</t>
  </si>
  <si>
    <t>广东鼎新金属包装材料有限公司金属包装材料项目</t>
  </si>
  <si>
    <t>生产各类金属包装材料。主要铝制易拉盖及包装材料，年产0.240三片罐20亿片；建筑面积2.2万平方米。</t>
  </si>
  <si>
    <t>厂房、办公楼土建施工。</t>
  </si>
  <si>
    <t>开平牵牛生化制药有限公司增资扩产项目</t>
  </si>
  <si>
    <t>生产熊果苷，总建筑面积2.7万平方米</t>
  </si>
  <si>
    <t>完成车间主体工程。</t>
  </si>
  <si>
    <t>年产1.75万吨高性能聚酯工业纤维与织物，总建筑面积4.5万平方米。</t>
  </si>
  <si>
    <t>厂房、办公楼施工。</t>
  </si>
  <si>
    <t>招商引资出租工业厂房。完善公共区设备设施、服务平台；引进企业的机械设备、办公设备等。</t>
  </si>
  <si>
    <t>完善公共区设施、服务平台；引进企业的机械、办公设备等。</t>
  </si>
  <si>
    <t>年产3000-5000万瓶饮品。总建筑面积约8.1万平方米。</t>
  </si>
  <si>
    <t>年产蛋制品10亿枚。总建筑面积约6万平方米。</t>
  </si>
  <si>
    <t>完成首期厂房改造，试产、投运四条蛋制品生产线。</t>
  </si>
  <si>
    <t>广东中欧卫浴用品有限公司铜材、卫浴生产项目</t>
  </si>
  <si>
    <t>年产铜材3000吨，卫浴龙头20万件、淋浴花洒10万件，总建筑面积4.47万平方米。</t>
  </si>
  <si>
    <t>鹤山市福盛兴业精密机械制造有限公司塑料铝合金制品生产项目</t>
  </si>
  <si>
    <t>年产塑料制品10万套、铝合金10万套、五金制品10万套，总建筑面积7万平方米。</t>
  </si>
  <si>
    <t>江门市东鹏智能家居有限公司节水型卫生洁具生产项目</t>
  </si>
  <si>
    <t>年产260万件纳米陶瓷水龙头及环保智能高端卫浴设备，总建设面积33.5万平方米。</t>
  </si>
  <si>
    <t>鹤山市东古调味食品有限公司酱油食醋生产及技术改造项目</t>
  </si>
  <si>
    <t>年产酱油15.6万吨、食醋4948吨、腐乳6571吨，总建设面积10万平方米。</t>
  </si>
  <si>
    <t>广东鑫镁超硬材料有限公司雾化合金粉生产项目</t>
  </si>
  <si>
    <t>年产水雾化合金粉4500吨、气雾化合金粉1500吨，总建设面积3.6万平方米。</t>
  </si>
  <si>
    <t>广东闽江纳米科技实业有限公司紫炭黑生产项目</t>
  </si>
  <si>
    <t>年产紫炭黑（硅强粉）24万吨，总建筑面积4.9万平方米。</t>
  </si>
  <si>
    <t>鹤山市顺源科技有限公司涂层及层压纺织品生产项目</t>
  </si>
  <si>
    <t>年产涂层及层压纺织品2500万平方米，总建筑面积2.3万平方米。</t>
  </si>
  <si>
    <t>鹤山市宏德利塑胶有限公司年产PVC薄膜、塑胶制品生产项目</t>
  </si>
  <si>
    <t>年产PVC薄膜1.8万吨，PVC塑胶制品1.8万吨，总建筑面积1.6万平方米。</t>
  </si>
  <si>
    <t>广东格锐电气有限公司LED应急灯生产项目</t>
  </si>
  <si>
    <t>年产LED应急灯2000万台，总建筑面积12.7万平方米。</t>
  </si>
  <si>
    <t>广东四维建材有限公司塑料管材、管件项目</t>
  </si>
  <si>
    <t>年产塑料管材2万吨、管件2500吨，总建筑面积4万平方米。</t>
  </si>
  <si>
    <t>广东蔚海移动发展有限公司薇海IDC大数据中心项目</t>
  </si>
  <si>
    <t>新建1万个IDC专用标准服务器机柜的机房，建筑面积10万平方米。</t>
  </si>
  <si>
    <t>鹤山市鑫博机械制造有限公司制鞋制革设备项目</t>
  </si>
  <si>
    <t>年产制鞋设备3000台、制革设备200台，建筑面积2.6万平方米。</t>
  </si>
  <si>
    <t>酱油扩产至年产50万吨，酱品年产6万吨，腐乳年产1.8万吨，原醋年产1.5万吨，分三期建设。</t>
  </si>
  <si>
    <t>广东索奇电器制造有限公司电器生产项目</t>
  </si>
  <si>
    <t>年产180万台电器产品，总建设面积10.6万平方米。</t>
  </si>
  <si>
    <t>鹤山市肇能新材料有限公司环保树脂生产项目</t>
  </si>
  <si>
    <t>年产环保型助剂、纺织助剂、水性树脂及丙烯酸树脂1.8万吨，总建筑面积3.8万平方米。</t>
  </si>
  <si>
    <t>迪克印材（江门）有限公司液胶粘剂、高科技油墨扩建项目</t>
  </si>
  <si>
    <t>乳液胶粘剂24000吨、油墨850吨、光敏涂料650吨、水性涂料500吨，建筑面积11346平方米</t>
  </si>
  <si>
    <t>广东道氏技术股份有限公司3D渗花墨水生产项目</t>
  </si>
  <si>
    <t>年产4200吨3D渗花墨水。</t>
  </si>
  <si>
    <t>江门市雄力实业有限公司五金配件建设项目</t>
  </si>
  <si>
    <t>主要产品为五金家电配件、车床件和冲压件，厂房和配套设施建设。</t>
  </si>
  <si>
    <t>广东百利石环保建材有限公司建设项目</t>
  </si>
  <si>
    <t>生产人造石材、建筑装饰材料、新型材料等，总建筑面积1.28万平方米。</t>
  </si>
  <si>
    <t>广东越好水产有限公司建设项目</t>
  </si>
  <si>
    <t>加工销售水产品、速冻食品，总建筑面积1.59万平方米。</t>
  </si>
  <si>
    <t>三亚大兴园林苗木繁殖基地有限责任公司恩平分公司苗木基地建设项目</t>
  </si>
  <si>
    <t>种植196.78万平方米绿化苗、林苗、花卉；荫棚建设面积10.88万平方米，工具房、仓库建设面积833平方米。</t>
  </si>
  <si>
    <t>种植林苗花卉、建设荫棚。</t>
  </si>
  <si>
    <t>恩平市新德纺织有限公司改造项目</t>
  </si>
  <si>
    <t>总建筑面积900平方米。年可生产布匹约600吨。</t>
  </si>
  <si>
    <t>厂房改造及扩建。</t>
  </si>
  <si>
    <t>园区平台（33项）</t>
  </si>
  <si>
    <t>产业园区（11项）</t>
  </si>
  <si>
    <t>江门市先进制造业江沙示范园区</t>
  </si>
  <si>
    <t>道路等基础设施建设。</t>
  </si>
  <si>
    <t>堡莲路三期、仁和路、江顺大道。</t>
  </si>
  <si>
    <t>滨江新城产业园园区扩园项目</t>
  </si>
  <si>
    <t>向园区周边征地，并重新规划，建设园区配套及路网。</t>
  </si>
  <si>
    <t>前期工作，争取开工建设。</t>
  </si>
  <si>
    <t>江门高新区园区建设</t>
  </si>
  <si>
    <t>清澜路、府西小区道路开发、云沁路、新港路、园区示范道路和35、43、2号地整理。</t>
  </si>
  <si>
    <t>江门国家高新区与华夏幸福合作项目</t>
  </si>
  <si>
    <t>建设产业新城，合作区域面积24.8平方公里。</t>
  </si>
  <si>
    <t>配套基础设施建设，部分土地供应，部分产业项目建设。</t>
  </si>
  <si>
    <t>广东轨道交通产业园</t>
  </si>
  <si>
    <t>建设南车轨道交通车辆修造基地及打造轨道交通配套产业园。</t>
  </si>
  <si>
    <t>沙堆镇金门环保工业园基础设施建设工程</t>
  </si>
  <si>
    <t>金门环保工业园鸿达船舶至新粤丰海工750米道路及相关配套设施；金门环保工业园976米排洪渠改造；金门环保工业园路段路口改造及设置交通标线标志等。</t>
  </si>
  <si>
    <t>江门大广海湾综合发展经济区</t>
  </si>
  <si>
    <t>建设新区基础设施和配套公用设施、填海工程。</t>
  </si>
  <si>
    <t>2007-2022</t>
  </si>
  <si>
    <t>填海工程完成年处置量1000万吨及建设相应的海堤。</t>
  </si>
  <si>
    <t>台山市清洁能源核电装备产业园</t>
  </si>
  <si>
    <t>园区基础设施建设及配套工程，规划用地616公顷。</t>
  </si>
  <si>
    <t>土方工程、福安路二期、东环路、大江污水厂升级改造等工程。</t>
  </si>
  <si>
    <t>江门产业转移工业园开平园区</t>
  </si>
  <si>
    <t>园区基础设施及配套工程</t>
  </si>
  <si>
    <t>中欧（江门）中小企业国际合作区</t>
  </si>
  <si>
    <t>对接欧洲企业先进的生产技术和管理经验，加强与欧洲的产业合作，引进装备制造业、电子信息、新材料等重大项目。</t>
  </si>
  <si>
    <t>江门产业转移工业园恩平园区大槐片区基础设施建设项目（恩平工业园大槐片区）</t>
  </si>
  <si>
    <t>园区基础设施及配套工程。</t>
  </si>
  <si>
    <t>新建片区道路，给排水、污水处理管网等基础设施。</t>
  </si>
  <si>
    <t>双创平台（22项）</t>
  </si>
  <si>
    <t>江门信息大道项目</t>
  </si>
  <si>
    <r>
      <t>2017年江门电信无线网络升级扩容项目：</t>
    </r>
    <r>
      <rPr>
        <sz val="10"/>
        <color indexed="8"/>
        <rFont val="宋体"/>
        <family val="3"/>
        <charset val="134"/>
      </rPr>
      <t>新建1100个站点、扩容150个站点及配套，提升全区4G覆盖。</t>
    </r>
  </si>
  <si>
    <t>新建1100个站点、扩容150个站点及配套。</t>
  </si>
  <si>
    <t>市网信局
江门电信</t>
  </si>
  <si>
    <r>
      <t>2017年江门电信光网建设项目：</t>
    </r>
    <r>
      <rPr>
        <sz val="10"/>
        <color indexed="8"/>
        <rFont val="宋体"/>
        <family val="3"/>
        <charset val="134"/>
      </rPr>
      <t>实施城镇区域光资源扩容，加深光网覆盖；完善农村光资源覆盖，提升农村宽带网络质量。</t>
    </r>
  </si>
  <si>
    <t>实施城镇区域光资源扩容；完善农村光资源覆盖。</t>
  </si>
  <si>
    <r>
      <t>江门移动2017年无线扩容建设项目：</t>
    </r>
    <r>
      <rPr>
        <sz val="10"/>
        <color indexed="8"/>
        <rFont val="宋体"/>
        <family val="3"/>
        <charset val="134"/>
      </rPr>
      <t>完成4G无线网络2017年扩容建设，含950个室外4G基站，250个室内站点建设。</t>
    </r>
  </si>
  <si>
    <t>建设950个室外4G基站，250个室内站点建设。</t>
  </si>
  <si>
    <t>市网信局
江门移动</t>
  </si>
  <si>
    <r>
      <t>江门联通宽带网络设施建设项目：</t>
    </r>
    <r>
      <rPr>
        <sz val="10"/>
        <color indexed="8"/>
        <rFont val="宋体"/>
        <family val="3"/>
        <charset val="134"/>
      </rPr>
      <t>江门联通实施五邑地区LTE无线网络和五邑地区有线宽带网络设施建设。实现300M高速4G+覆盖。</t>
    </r>
  </si>
  <si>
    <t>实现300M高速4G+覆盖。</t>
  </si>
  <si>
    <t>市网信局
江门联通</t>
  </si>
  <si>
    <r>
      <t>2017年江门铁塔通信基站建设项目：</t>
    </r>
    <r>
      <rPr>
        <sz val="10"/>
        <color indexed="8"/>
        <rFont val="宋体"/>
        <family val="3"/>
        <charset val="134"/>
      </rPr>
      <t>新建400个站点，提升全区4G信号覆盖。</t>
    </r>
  </si>
  <si>
    <t>新建400个站点及配套。</t>
  </si>
  <si>
    <t>市网信局
江门铁塔</t>
  </si>
  <si>
    <r>
      <t>2017年江门深茂铁路沿线配套基站建设项目：</t>
    </r>
    <r>
      <rPr>
        <sz val="10"/>
        <color indexed="8"/>
        <rFont val="宋体"/>
        <family val="3"/>
        <charset val="134"/>
      </rPr>
      <t>深茂铁路沿线140个新建基站配套建设。</t>
    </r>
  </si>
  <si>
    <t>完成深茂铁路沿线的140个基站配套建设</t>
  </si>
  <si>
    <r>
      <t>江门移动蜂窝互联一期建设项目：</t>
    </r>
    <r>
      <rPr>
        <sz val="10"/>
        <color indexed="8"/>
        <rFont val="宋体"/>
        <family val="3"/>
        <charset val="134"/>
      </rPr>
      <t>新建蜂窝物联网宏基站397个。</t>
    </r>
  </si>
  <si>
    <t>新建蜂窝物联网宏基站397个。</t>
  </si>
  <si>
    <t>江门移动
市网信局</t>
  </si>
  <si>
    <t>珠西先进产业优秀人才双创园</t>
  </si>
  <si>
    <t>总建筑面积约1.1万平方米。</t>
  </si>
  <si>
    <t>市人社局
高新区 江海区</t>
  </si>
  <si>
    <t>ISTOP PARK原点文化创意园一期工程</t>
  </si>
  <si>
    <t>建设企业产品展示厅、中小微企业孵化器、青年宿舍，总建筑面积1.3万平方米。</t>
  </si>
  <si>
    <t>江门市中兴科技园工业厂房升级改造项目[珠西创谷（江门）科技园项目]</t>
  </si>
  <si>
    <t>将旧厂房改造为科技办公楼，建设小微企业孵化器和北斗卫星技术应用创新平台等,总建筑面积2.3万平方米。</t>
  </si>
  <si>
    <t>建设小微企业孵化器和北斗卫星技术应用创新平台。</t>
  </si>
  <si>
    <t>珠西智谷</t>
  </si>
  <si>
    <r>
      <t>珠西智谷小微企业双创基地（金融区）：</t>
    </r>
    <r>
      <rPr>
        <sz val="10"/>
        <color indexed="8"/>
        <rFont val="宋体"/>
        <family val="3"/>
        <charset val="134"/>
      </rPr>
      <t>包括金融超市、融资平台、结算中心、产业建设投资基金、众筹平台、投客俱乐部等，建设面积超10万平方米。</t>
    </r>
  </si>
  <si>
    <t>绿岛酒店后地块100亩的征收补偿及建筑主体的建设。</t>
  </si>
  <si>
    <r>
      <t>珠西智谷智能装备协同创新基地：</t>
    </r>
    <r>
      <rPr>
        <sz val="10"/>
        <color indexed="8"/>
        <rFont val="宋体"/>
        <family val="3"/>
        <charset val="134"/>
      </rPr>
      <t>珠西智谷智能装备科技成果产业化平台，建筑面积5万平方米。</t>
    </r>
  </si>
  <si>
    <t>基地的场地改造、装修。</t>
  </si>
  <si>
    <t>广东第一创客街区</t>
  </si>
  <si>
    <t>重点扶持智能装备制造、教育装备、生命科学、互联网+、电子信息、新材料、新能源、节能环保、机电一体化等小微企业。</t>
  </si>
  <si>
    <t>火炬创业园小微企业科技孵化及服务大楼的主体建筑建设及配套工程、装修。</t>
  </si>
  <si>
    <t>珠西跨境保税电商项目</t>
  </si>
  <si>
    <t>建设进口保税仓、出口监管仓和配套跨境电商产业园。</t>
  </si>
  <si>
    <t>地块三通一平。</t>
  </si>
  <si>
    <t>金溪实业研发大楼项目</t>
  </si>
  <si>
    <t>总建筑面积约4300平方米。</t>
  </si>
  <si>
    <t>高新创智城（总部科技园）</t>
  </si>
  <si>
    <t>项目占地面积246亩，总建筑面积57万平方米。</t>
  </si>
  <si>
    <t>首期一标段、二标段土建施工。</t>
  </si>
  <si>
    <t>珠西云谷小微企业创业创新基地</t>
  </si>
  <si>
    <t>主要引入智能穿戴，手机配件，软件，智能照明等创新型企业，规划建筑面积约15.3万平方米，配套建筑面积约为3万平方米。</t>
  </si>
  <si>
    <t>完成主体建设。</t>
  </si>
  <si>
    <t>高新区科技创新服务中心配套区</t>
  </si>
  <si>
    <t>规划总建筑面积7.6万平方米。</t>
  </si>
  <si>
    <t>中科创新广场</t>
  </si>
  <si>
    <t>工业设计创新服务平台，科技企业孵化器、加速器，公共技术（服务）平台等，配套专家住宅和科技公寓、商住等。</t>
  </si>
  <si>
    <t>一期及二期建筑施工。</t>
  </si>
  <si>
    <t>崖门新财富环保电镀小微企业创业创新基地</t>
  </si>
  <si>
    <t>建设标准电镀厂房、工业厂房及其配套设施，包含环保处理设施，建筑面积78.45万平方米。</t>
  </si>
  <si>
    <t>园区配套设施建设。</t>
  </si>
  <si>
    <t>台山工业新城小微企业创业创新基地</t>
  </si>
  <si>
    <t>组建台山工业设计中心、创业创新服务中心、科技成果教育中心及科技金融服务中心、咨询公司，为小微企业创业创新提供服务。标准厂房7万平方米。</t>
  </si>
  <si>
    <t>生活配套综合楼及企业服务中心开工建设。</t>
  </si>
  <si>
    <t>开平市水口水暖卫浴小微企业创业创新基地</t>
  </si>
  <si>
    <t>建设创客工作室、电子商务平台、小微企业租金帮扶、完善公共办公区设备设施、服务平台；水暖卫浴展示中心；更新办公设备、研究技术创新。</t>
  </si>
  <si>
    <t>滨江新城总部经济基地</t>
  </si>
  <si>
    <t>嘉宝莉总部基地，修建成含办公、公寓、培训、研发、展示等功能的办公大楼。</t>
  </si>
  <si>
    <t>江门市新江沙汽车现代物流城（首期）</t>
  </si>
  <si>
    <t>集现代物流信息综合调配服务、线上线下交易、车管、银行、税务一站式服务于一体的汽车物流城，总建筑面积约5万平方米。</t>
  </si>
  <si>
    <t>土地征收及建设部分建筑主体。</t>
  </si>
  <si>
    <t>胡润智慧城工业类土地升级改造开发项目一期</t>
  </si>
  <si>
    <t>主要将棠下淹水围地块进行升级改造建设，并完善胡润智慧城相关配套基础设施。</t>
  </si>
  <si>
    <t>江门高新区公共码头配套服务设施建设项目</t>
  </si>
  <si>
    <t>物流园服务中心，总建筑面积1.98万平方米。</t>
  </si>
  <si>
    <t>主体结构封顶，开展墙体结构和外墙装饰施工。</t>
  </si>
  <si>
    <t>鹤山国际物流港项目</t>
  </si>
  <si>
    <t>园区内设保税功能区、先进制造业区、综合配套服务区、非保税功能区，规划开发约6500亩。其中农产品专业市场占地约1000亩。</t>
  </si>
  <si>
    <t>2012-2025</t>
  </si>
  <si>
    <t>江门中微子试验站及配套基建工程</t>
  </si>
  <si>
    <t>恩平市麦克风电声器材创业创新基地</t>
  </si>
  <si>
    <t>新建厂房、购置设备。在原有3.56万平方米建设用地新建厂房7662平方米。</t>
  </si>
  <si>
    <t>大城格局（137项）</t>
  </si>
  <si>
    <t>公园城市（21项）</t>
  </si>
  <si>
    <t>2017年市区绿化专项</t>
  </si>
  <si>
    <t>2017年全民植树行动、森林四进、园林下乡、五邑大学东湖公园融合绿化改造、公园绿地生态改造、市区绿化及提升改造完善等。</t>
  </si>
  <si>
    <t>市林业园林局</t>
  </si>
  <si>
    <t>具体实施方案由市林业园林局提出，报市政府审定后实施。</t>
  </si>
  <si>
    <t>龙舟山山林防火管护工程</t>
  </si>
  <si>
    <t>包括“四门一塔” 、绿道、登山步道、环山路及相应的景观及综合楼、驿站、露天停车场等配套。</t>
  </si>
  <si>
    <t>完成龙舟山一期、二期工程主体工程、三期工程30%。</t>
  </si>
  <si>
    <t>33墟街</t>
  </si>
  <si>
    <t>编制33墟街总体发展策划和规划，提升改造各项基础设施建设，致力打造成为商业服务、休闲旅游等产业蓬勃发展特色文化街区。</t>
  </si>
  <si>
    <t>土建施工，规划编制等。</t>
  </si>
  <si>
    <t>兰石植物园园区</t>
  </si>
  <si>
    <t>一期规划占地面积约71公顷，包括服务区、湖区、专类园区建设。</t>
  </si>
  <si>
    <t>建设2-4个植物专类园区。</t>
  </si>
  <si>
    <t>滨江新城产业园北园区道路配套工程（一期）</t>
  </si>
  <si>
    <t>北园区道路的人行道、绿化建设。</t>
  </si>
  <si>
    <t>圭峰山北门</t>
  </si>
  <si>
    <t>牌坊及环境工程。</t>
  </si>
  <si>
    <t>白水带森林公园建设</t>
  </si>
  <si>
    <t>按照公园城市建设要求，完善景区配套设施。</t>
  </si>
  <si>
    <t>完善相关配套设施。</t>
  </si>
  <si>
    <t>石涧公园二期</t>
  </si>
  <si>
    <t>升级改造面积9.39万平方米，建筑面积2500平方米。公园主入口广场、紫云观中心景观区、环湖道路、园林建筑及设施。</t>
  </si>
  <si>
    <t>圭峰山茶花园·名卉谷</t>
  </si>
  <si>
    <t>建设文化馆、展示馆、游客中心、商店、驿站、停车场、景观建筑、管理用房及道路、水坝等配套设施，以及茶花种植。</t>
  </si>
  <si>
    <t>开展土建施工及茶花种植。</t>
  </si>
  <si>
    <t>广东轨道交通产业园景观提升工程</t>
  </si>
  <si>
    <t>轨道交通产业园景观提升</t>
  </si>
  <si>
    <t>台山中国农业公园</t>
  </si>
  <si>
    <t>项目范围包括都斛、斗山、赤溪、广海、端芬五镇，总面积800平方公里。</t>
  </si>
  <si>
    <t>“禾海稻浪”水稻公园、“广府人出洋第一港”主题公园等。</t>
  </si>
  <si>
    <t>台山市政府
市农业局</t>
  </si>
  <si>
    <t>台山市高佬山平安公园建设项目</t>
  </si>
  <si>
    <t>城区综合性公园。</t>
  </si>
  <si>
    <t>舜德路道路改造景观提升工程</t>
  </si>
  <si>
    <t>改建工程，全长1800米，城市主干道，主道双向六车道，辅道双向两车道。</t>
  </si>
  <si>
    <t>完成沥青路面铺设。</t>
  </si>
  <si>
    <t>东区河滨体育公园</t>
  </si>
  <si>
    <t>占地约2.7万平方米，集滨河绿道、体育运动球场、休憩活动健身、儿童玩乐沙坑于一体的大型体育公园。</t>
  </si>
  <si>
    <t>建设公共配套设施和碉楼游览配套设施，新建观光景点及民宿、岭南特色商业街。核心旅游区用地面积2000亩，核心区总建筑面积55万平方米。</t>
  </si>
  <si>
    <t>土地征收，开展赤坎新区Ａ安置房、公共设施及配套建设。</t>
  </si>
  <si>
    <t>广东省“新型城镇化2511”综合试点镇。</t>
  </si>
  <si>
    <t>土地整理、安置房、高压线搬迁、学校、桥牛线（X557）改线一期工程等项目开工。</t>
  </si>
  <si>
    <t>鹤山市马耳山生态农业观光旅游开发及旅游基础设施建设项目</t>
  </si>
  <si>
    <t>建设生态农业观光旅游景点设施及配套酒店、家庭度假屋、农产品加工区等。</t>
  </si>
  <si>
    <t>鹤山市大雁山西门升级改造和南门新建工程</t>
  </si>
  <si>
    <t>西门区：入山道路及交通界面绿化工程、山门广场、海会寺广场周边建筑立面改造等。南门区：南门登山径、南门小广场等。</t>
  </si>
  <si>
    <t>西门区、南门区土建施工。</t>
  </si>
  <si>
    <t>鹤山市北湖公园周边环境改造工程</t>
  </si>
  <si>
    <t>原有建筑改造，改造面积约1.9万平方米。</t>
  </si>
  <si>
    <t>恒大泉都旅游城项目</t>
  </si>
  <si>
    <t>旅游设施建设，总建筑面积约235万平方米。</t>
  </si>
  <si>
    <t>广东香家堡梦幻花世界项目</t>
  </si>
  <si>
    <t>农家乐、儿童水上活动区、游客中心、配套设施、时花种植、景观升级等。</t>
  </si>
  <si>
    <t>时花种植、增加游乐设施。</t>
  </si>
  <si>
    <t>环境治理(44项)</t>
  </si>
  <si>
    <r>
      <t>新会段：</t>
    </r>
    <r>
      <rPr>
        <sz val="10"/>
        <color indexed="8"/>
        <rFont val="宋体"/>
        <family val="3"/>
        <charset val="134"/>
      </rPr>
      <t>加固银洲湖支流16.595公里，重建穿堤建筑物47座，新建闭口水闸11座。</t>
    </r>
  </si>
  <si>
    <t>完成项目前期、项目投资人采购。</t>
  </si>
  <si>
    <t xml:space="preserve">新会区政府
市水务局     </t>
  </si>
  <si>
    <t>PPP模式。
项目PPP相关前期工作由各有关市、区委托市水务局统筹；各有关市、区具体负责项目的组织实施和运行管理。</t>
  </si>
  <si>
    <r>
      <t>台山段：</t>
    </r>
    <r>
      <rPr>
        <sz val="10"/>
        <color indexed="8"/>
        <rFont val="宋体"/>
        <family val="3"/>
        <charset val="134"/>
      </rPr>
      <t>加固潭江干堤22.455公里，重建水闸17座，加固水闸1座，重建穿堤涵管18座，新建穿堤涵管1座。</t>
    </r>
  </si>
  <si>
    <t xml:space="preserve">台山市政府
市水务局    </t>
  </si>
  <si>
    <r>
      <t>开平段：</t>
    </r>
    <r>
      <rPr>
        <sz val="10"/>
        <color indexed="8"/>
        <rFont val="宋体"/>
        <family val="3"/>
        <charset val="134"/>
      </rPr>
      <t>加固潭江干堤18.294公里，重建水闸14座，重建穿堤涵管12座，新建穿堤涵管10座。</t>
    </r>
  </si>
  <si>
    <t xml:space="preserve">开平市政府
市水务局     </t>
  </si>
  <si>
    <r>
      <t>恩平段：</t>
    </r>
    <r>
      <rPr>
        <sz val="10"/>
        <color indexed="8"/>
        <rFont val="宋体"/>
        <family val="3"/>
        <charset val="134"/>
      </rPr>
      <t>加固潭江干堤19.397公里，莲塘河堤防4.496，重建或新建穿堤涵（闸）管31座。</t>
    </r>
  </si>
  <si>
    <t>完成项目前期工作。</t>
  </si>
  <si>
    <t xml:space="preserve">恩平市政府
市水务局     </t>
  </si>
  <si>
    <t>江门市区黑臭水体综合治理工程</t>
  </si>
  <si>
    <r>
      <t>蓬江区：</t>
    </r>
    <r>
      <rPr>
        <sz val="10"/>
        <color indexed="8"/>
        <rFont val="宋体"/>
        <family val="3"/>
        <charset val="134"/>
      </rPr>
      <t>天沙河、杜阮河截污纳管、分散式污水处理、底泥清淤、水质净化工程等；生猪，农村污染源治理。</t>
    </r>
  </si>
  <si>
    <t>蓬江区政府
市水务局
市环保局
市农业局
市住建局</t>
  </si>
  <si>
    <t>市水务局负责统筹项目前期工作，相关市（区）负责各自项目的具体实施建设、运营维护。市环保局、市农业局、市住建局按职责分别承担1+4方案相关内容监督落实</t>
  </si>
  <si>
    <r>
      <t>江海区：</t>
    </r>
    <r>
      <rPr>
        <sz val="10"/>
        <color indexed="8"/>
        <rFont val="宋体"/>
        <family val="3"/>
        <charset val="134"/>
      </rPr>
      <t>龙溪河、麻园河、马鬃沙河防洪排涝工程、截污纳管、分散式污水处理、底泥清淤、水质净化工程等。</t>
    </r>
  </si>
  <si>
    <t>高新区 江海区
市水务局
市环保局
市农业局
市住建局</t>
  </si>
  <si>
    <r>
      <t>雅瑶河：</t>
    </r>
    <r>
      <rPr>
        <sz val="10"/>
        <color indexed="8"/>
        <rFont val="宋体"/>
        <family val="3"/>
        <charset val="134"/>
      </rPr>
      <t>截污纳管、分散式污水处理、底泥清淤、水质净化工程等。</t>
    </r>
  </si>
  <si>
    <t>鹤山市政府
市水务局
市环保局
市农业局
市住建局</t>
  </si>
  <si>
    <t>新会区黑臭水体综合治理工程</t>
  </si>
  <si>
    <t>紫水河、会城河防洪排涝工程、截污纳管、底泥清淤、水质净化工程等。</t>
  </si>
  <si>
    <t xml:space="preserve">新会区政府    </t>
  </si>
  <si>
    <t>冈州湖环境整治工程</t>
  </si>
  <si>
    <t>湖底清淤、湖水净化、驳岸改造及冈州湖沿岸园林景观绿化升级改造等。</t>
  </si>
  <si>
    <t>湖底清淤、驳岸改造、沿岸绿化改造。</t>
  </si>
  <si>
    <t>鹤山市沙坪河综合整治工程（第一期）</t>
  </si>
  <si>
    <t>包括河道清淤、河道清障（干流段）、支流河口水质提升、北湖水质改善、北堤道路及桥梁、景观洲滩等。</t>
  </si>
  <si>
    <t>鹤山市中小河流治理重点县综合整治及水系连通试点项目</t>
  </si>
  <si>
    <t>整治县乡河道11条，治理长度127.7公里，清淤疏浚土方199万立方米，绿化河道58.4公里。</t>
  </si>
  <si>
    <r>
      <t>台山市</t>
    </r>
    <r>
      <rPr>
        <sz val="10"/>
        <color indexed="8"/>
        <rFont val="宋体"/>
        <family val="3"/>
        <charset val="134"/>
      </rPr>
      <t>：建设城镇污水处理设施项目13个、农村污水处理设施281个，日处理污水规模共2万吨，管网67公里。</t>
    </r>
  </si>
  <si>
    <t>台山市政府
市水务局</t>
  </si>
  <si>
    <t>PPP模式。PPP相关工作由市水务局统筹。各有关市、区具体负责项目的组织实施建设、运营和维护管理。</t>
  </si>
  <si>
    <r>
      <t>开平市：</t>
    </r>
    <r>
      <rPr>
        <sz val="10"/>
        <color indexed="8"/>
        <rFont val="宋体"/>
        <family val="3"/>
        <charset val="134"/>
      </rPr>
      <t>建设城镇污水处理设施项目10个、农村污水处理设施355个，日处理污水规模共5.1万吨，管网50公里。</t>
    </r>
  </si>
  <si>
    <r>
      <t>鹤山市：</t>
    </r>
    <r>
      <rPr>
        <sz val="10"/>
        <color indexed="8"/>
        <rFont val="宋体"/>
        <family val="3"/>
        <charset val="134"/>
      </rPr>
      <t>建设城镇污水处理设施项目2个、农村污水处理设施174个，日处理污水规模共5.55万吨，管网47公里。</t>
    </r>
  </si>
  <si>
    <t>鹤山市政府
市水务局</t>
  </si>
  <si>
    <r>
      <t>恩平市：</t>
    </r>
    <r>
      <rPr>
        <sz val="10"/>
        <color indexed="8"/>
        <rFont val="宋体"/>
        <family val="3"/>
        <charset val="134"/>
      </rPr>
      <t>建设仙人河、公仔河6.6公里截污管网；三个镇级污水处理厂处理规模2200立方米/天；干管长度8.208公里，220个农村污水处理设施处理规模3610吨/天。</t>
    </r>
  </si>
  <si>
    <t>新会区农村生活污水处理设施建设项目</t>
  </si>
  <si>
    <t>建设农村污水处理设施281个,日处理污水规模共1.5万吨。</t>
  </si>
  <si>
    <t xml:space="preserve">新会区政府   </t>
  </si>
  <si>
    <t>杜阮污水处理厂二期工程</t>
  </si>
  <si>
    <t>处理规模5万立方米/日。2017年完成第一阶段2.5万立方米/日。第二阶段2.5万立方米/日工程，视服务区域范围内污水排放量情况启动建设。</t>
  </si>
  <si>
    <t>市建设集团
市水务局</t>
  </si>
  <si>
    <t>棠下污水处理厂二期扩建工程</t>
  </si>
  <si>
    <t>处理规模6万立方米/日。2017年完成第一阶段3万立方米/日。第二阶段3万立方米/日工程，视服务区域范围内污水排放量情况启动建设。”</t>
  </si>
  <si>
    <t>潮连污水处理厂二期配套管网工程</t>
  </si>
  <si>
    <t>坦边涌、沙头涌、沙尾涌南岸等铺设新建污水管网，管径尺寸为D400～D800，主(次)管总长度约10.55公里。</t>
  </si>
  <si>
    <t>潮连污水处理厂扩建工程（厂区工程）</t>
  </si>
  <si>
    <t>扩建1万立方米/日污水处理设施。</t>
  </si>
  <si>
    <t>江海污水处理厂首期升级改造</t>
  </si>
  <si>
    <t>处理规模8万立方米/日。</t>
  </si>
  <si>
    <t>丰乐污水管（发展大道—北环路）工程</t>
  </si>
  <si>
    <t>建设污水管网1.16公里。</t>
  </si>
  <si>
    <t>完成项目前期工作，开工建设。</t>
  </si>
  <si>
    <t>市建设集团
市水务局
蓬江区政府</t>
  </si>
  <si>
    <t>丰乐污水厂提标改造</t>
  </si>
  <si>
    <t>对日处理能力4万吨/日污水处理设施提标改造。</t>
  </si>
  <si>
    <t>市建设集团</t>
  </si>
  <si>
    <t>高新综合污水处理厂二期扩建工程</t>
  </si>
  <si>
    <t>规模为4万立方米/日。</t>
  </si>
  <si>
    <t>市建设集团
高新区　江海区</t>
  </si>
  <si>
    <t>三江镇污水处理厂工程</t>
  </si>
  <si>
    <t>日处理能力3000吨。总建筑面积约1300平方米。</t>
  </si>
  <si>
    <t>灵镇涌截污及河道清理工程</t>
  </si>
  <si>
    <t>对灵镇涌新会大道至启超大道段的河道进行清理；在灵镇涌与新会大道交界处的原截污井内加装鸭嘴阀。</t>
  </si>
  <si>
    <t>河道清理。</t>
  </si>
  <si>
    <t>今古洲北部污水处理厂一期提标改造工程</t>
  </si>
  <si>
    <t>对日处理能力4万吨污水处理设施提标改造，一期尾水排放标准由一级B提高到一级A。</t>
  </si>
  <si>
    <t>台城截污管网三期（横湖河、台城河北）工程</t>
  </si>
  <si>
    <t>建设污水管网3.4公里。</t>
  </si>
  <si>
    <t>开平市迳头污水处理厂二期项目</t>
  </si>
  <si>
    <t>处理规模2.5万立方米/日。</t>
  </si>
  <si>
    <t>鹤山工业城污水处理工程</t>
  </si>
  <si>
    <t>采用A2O+MBR+人工湿地工艺，建设日处理1.2万立方米污水设施。</t>
  </si>
  <si>
    <t>鹤山宅梧镇污水处理厂</t>
  </si>
  <si>
    <t>处理规模为0.1万立方米/日，配套管网2公里。</t>
  </si>
  <si>
    <t>鹤山市杰洲污水处理厂污水管网一期工程</t>
  </si>
  <si>
    <t>DN200-800管道长约4.55千米；新建埋地式预制污水提升泵房3座。</t>
  </si>
  <si>
    <t>鹤山市第二污水处理厂剩余污泥深度处理工程</t>
  </si>
  <si>
    <t>包括污泥浓缩系统、污泥调理系统、污泥脱水系统等。</t>
  </si>
  <si>
    <t>恩平市城区生活污水处理厂及配套管网（二期）工程</t>
  </si>
  <si>
    <t>日处理生活污水2万立方米/日，铺设污水收集管网8.118公里。</t>
  </si>
  <si>
    <t>江门产业转移工业园恩平园区至大槐片区污水管道及提升泵站建设工程</t>
  </si>
  <si>
    <t>沿国道325线北侧敷设污水管道，总线路全长6260米，新建2座污水提升泵站。</t>
  </si>
  <si>
    <t>恩平市东成镇、良西镇、牛江镇、大田镇、圣堂镇污水处理厂及配套管网工程</t>
  </si>
  <si>
    <t>建设0.65万立方米/日污水处理设施及配套管网8.05公里。</t>
  </si>
  <si>
    <t>PPP模式。</t>
  </si>
  <si>
    <t>大推车山生活垃圾填埋场封场二期工程</t>
  </si>
  <si>
    <t>敷设膜上排水层、植被土层、堆体表面永久性排水渠、绿化工程及堆体局部整形等。</t>
  </si>
  <si>
    <t>争取完成前期工作。</t>
  </si>
  <si>
    <t>市住建局
市建管中心</t>
  </si>
  <si>
    <t>生活垃圾焚烧发电厂、卫生填埋区、渗沥液处理中心。</t>
  </si>
  <si>
    <t>鹤山市马山生活垃圾卫生填埋场改造及扩容（三期）工程—填埋区工程</t>
  </si>
  <si>
    <t>新建填埋区总容积约110万立方米，配套设施。</t>
  </si>
  <si>
    <t>江门市蓬江区中小河流治理重点县综合整治及水系连通试点工程棠下镇-2、3项目区</t>
  </si>
  <si>
    <t>河道清淤疏浚及岸坡整治等。</t>
  </si>
  <si>
    <t>包括内容河道清淤疏浚及岸坡整治等。</t>
  </si>
  <si>
    <t>滨江新区电排站建设工程</t>
  </si>
  <si>
    <t>新建、扩建电排站等。</t>
  </si>
  <si>
    <t>江新联围天河围涝区整治工程</t>
  </si>
  <si>
    <t>建设规模约为2000亩，主要建设内容包括土方挖运、岸线的整治、西江侧引水泵站建设、天沙河侧排水泵站建设。</t>
  </si>
  <si>
    <t>2017起</t>
  </si>
  <si>
    <t>江新联围除险加固工程应急项目大洞口水闸新建工程</t>
  </si>
  <si>
    <t>挡潮水闸建设。</t>
  </si>
  <si>
    <t>完成大洞口水闸水下项目施工，具备围堰拆除条件。</t>
  </si>
  <si>
    <t>新会区三江镇九子沙泵闸新建工程</t>
  </si>
  <si>
    <t>新建泵闸一座及其配套设施。其中泵站采用2台900ZLB-100水泵，总装机为360KW。自排闸闸孔净宽为5米。</t>
  </si>
  <si>
    <t>广东省农产品加工示范区（一期）</t>
  </si>
  <si>
    <t>斗山园区总面积3418亩。</t>
  </si>
  <si>
    <t>斗山园区土地平整及基础设施建设。</t>
  </si>
  <si>
    <t>海堤达标加固工程</t>
  </si>
  <si>
    <r>
      <t>沙堆东堤：</t>
    </r>
    <r>
      <rPr>
        <sz val="10"/>
        <color indexed="8"/>
        <rFont val="宋体"/>
        <family val="3"/>
        <charset val="134"/>
      </rPr>
      <t>加固海堤总长13.3公里，重建穿堤涵闸7座，加固3座。</t>
    </r>
  </si>
  <si>
    <t>加固海堤长度13.3公里，重建水闸4座。</t>
  </si>
  <si>
    <r>
      <t>老李围：</t>
    </r>
    <r>
      <rPr>
        <sz val="10"/>
        <color indexed="8"/>
        <rFont val="宋体"/>
        <family val="3"/>
        <charset val="134"/>
      </rPr>
      <t>加固海堤12.55公里，重建排水闸9座，重建生产闸15座。</t>
    </r>
  </si>
  <si>
    <t>基本完成工程主体。</t>
  </si>
  <si>
    <r>
      <t>北陡围：</t>
    </r>
    <r>
      <rPr>
        <sz val="10"/>
        <color indexed="8"/>
        <rFont val="宋体"/>
        <family val="3"/>
        <charset val="134"/>
      </rPr>
      <t>加固海堤12.3公里，拆除重建排水闸8座，新建穿堤排水闸2座，重建生产闸18座，新建穿堤旱闸1座以及重建交通桥1座。</t>
    </r>
  </si>
  <si>
    <r>
      <t>赤溪围：</t>
    </r>
    <r>
      <rPr>
        <sz val="10"/>
        <color indexed="8"/>
        <rFont val="宋体"/>
        <family val="3"/>
        <charset val="134"/>
      </rPr>
      <t>加固堤线长5.5公里，重建或新建穿堤排水闸6座。</t>
    </r>
  </si>
  <si>
    <t>完成3宗水闸水下工程和5.5公里堤防达标加固工程。</t>
  </si>
  <si>
    <t>台山市河流整治工程</t>
  </si>
  <si>
    <r>
      <t>斗山河支流：</t>
    </r>
    <r>
      <rPr>
        <sz val="10"/>
        <color indexed="8"/>
        <rFont val="宋体"/>
        <family val="3"/>
        <charset val="134"/>
      </rPr>
      <t>整治河道长6.49公里，河道清淤疏浚6.06公里，新建或拆除重建穿堤水闸3座等。</t>
    </r>
  </si>
  <si>
    <t>基本完成主体工程。</t>
  </si>
  <si>
    <r>
      <t>镇口河支流：</t>
    </r>
    <r>
      <rPr>
        <sz val="10"/>
        <color indexed="8"/>
        <rFont val="宋体"/>
        <family val="3"/>
        <charset val="134"/>
      </rPr>
      <t>整治河长14.356公里，堤防加固0.856公里，河道清淤7.95公里，新建或重建水闸共7座等。</t>
    </r>
  </si>
  <si>
    <t>完成主体工程的70%。</t>
  </si>
  <si>
    <r>
      <t>白沙河：</t>
    </r>
    <r>
      <rPr>
        <sz val="10"/>
        <color indexed="8"/>
        <rFont val="宋体"/>
        <family val="3"/>
        <charset val="134"/>
      </rPr>
      <t>治理河道总长12公里，整治堤防总长7.216公里，支流清淤疏浚4.792公里，新建旱闸2个。</t>
    </r>
  </si>
  <si>
    <t>台山市烽火角区域性避风锚地建设项目</t>
  </si>
  <si>
    <t>外航道疏浚47.09万立方米、新建上岸码头100米、避风指挥中心996.60平方米、新建进港道路工程178米、船闸改扩建工程等。</t>
  </si>
  <si>
    <t>航道疏浚、炸礁工程、临时围堰工程、船闸工程、活动钢桥。</t>
  </si>
  <si>
    <t>台山市政府
市海洋渔业局</t>
  </si>
  <si>
    <t>恩平市锦江灌区续建配套与节水改造工程项目</t>
  </si>
  <si>
    <t>改造渠道总长95.93公里，需要新建或加固的建筑物共计319座。</t>
  </si>
  <si>
    <t>恩平市小型农田水利重点县项目</t>
  </si>
  <si>
    <t>衬砌渠道157.87公里，新建渠系建筑物240座，改造水陂5座。</t>
  </si>
  <si>
    <t>恩平市水闸除险加固工程项目</t>
  </si>
  <si>
    <t>重建工作桥和启闭机室，更换闸门和启闭设施；对闸基进行防渗处理，增加上游铺盖长度，增设垂直防渗墙，重建海漫。加固船闸上下闸首、船室及出口段，更换上下闸首闸门及启闭机设施，完善水闸安全监测设施。</t>
  </si>
  <si>
    <t>恩城水闸：完成前期工作；江洲水闸：完成消力池底板、海漫、船闸等；塘洲水闸：完成消力池底板、海漫等。</t>
  </si>
  <si>
    <t>高标准农田建设项目（2016年度）</t>
  </si>
  <si>
    <r>
      <rPr>
        <b/>
        <sz val="10"/>
        <color indexed="8"/>
        <rFont val="宋体"/>
        <family val="3"/>
        <charset val="134"/>
      </rPr>
      <t>江海区：</t>
    </r>
    <r>
      <rPr>
        <sz val="10"/>
        <color indexed="8"/>
        <rFont val="宋体"/>
        <family val="3"/>
        <charset val="134"/>
      </rPr>
      <t>新建高标准农田0.08万亩。</t>
    </r>
  </si>
  <si>
    <t>高新区 江海区
市国土局
市农业局
市财政局</t>
  </si>
  <si>
    <t>市国土局统筹。</t>
  </si>
  <si>
    <r>
      <rPr>
        <b/>
        <sz val="10"/>
        <color indexed="8"/>
        <rFont val="宋体"/>
        <family val="3"/>
        <charset val="134"/>
      </rPr>
      <t>新会区：</t>
    </r>
    <r>
      <rPr>
        <sz val="10"/>
        <color indexed="8"/>
        <rFont val="宋体"/>
        <family val="3"/>
        <charset val="134"/>
      </rPr>
      <t>新建高标准农田1.89万亩。</t>
    </r>
  </si>
  <si>
    <t>新会区政府
市国土局
市农业局
市财政局</t>
  </si>
  <si>
    <r>
      <rPr>
        <b/>
        <sz val="10"/>
        <color indexed="8"/>
        <rFont val="宋体"/>
        <family val="3"/>
        <charset val="134"/>
      </rPr>
      <t>台山市：</t>
    </r>
    <r>
      <rPr>
        <sz val="10"/>
        <color indexed="8"/>
        <rFont val="宋体"/>
        <family val="3"/>
        <charset val="134"/>
      </rPr>
      <t>新建高标准农田7.64万亩。</t>
    </r>
  </si>
  <si>
    <t>台山市政府
市国土局
市农业局
市财政局</t>
  </si>
  <si>
    <r>
      <rPr>
        <b/>
        <sz val="10"/>
        <color indexed="8"/>
        <rFont val="宋体"/>
        <family val="3"/>
        <charset val="134"/>
      </rPr>
      <t>开平市：</t>
    </r>
    <r>
      <rPr>
        <sz val="10"/>
        <color indexed="8"/>
        <rFont val="宋体"/>
        <family val="3"/>
        <charset val="134"/>
      </rPr>
      <t>新建高标准农田4.25万亩。</t>
    </r>
  </si>
  <si>
    <t>开平市政府
市国土局
市农业局
市财政局</t>
  </si>
  <si>
    <r>
      <rPr>
        <b/>
        <sz val="10"/>
        <color indexed="8"/>
        <rFont val="宋体"/>
        <family val="3"/>
        <charset val="134"/>
      </rPr>
      <t>鹤山市：</t>
    </r>
    <r>
      <rPr>
        <sz val="10"/>
        <color indexed="8"/>
        <rFont val="宋体"/>
        <family val="3"/>
        <charset val="134"/>
      </rPr>
      <t>新建高标准农田1.41万亩。</t>
    </r>
  </si>
  <si>
    <t>鹤山市政府
市国土局
市农业局
市财政局</t>
  </si>
  <si>
    <r>
      <rPr>
        <b/>
        <sz val="10"/>
        <color indexed="8"/>
        <rFont val="宋体"/>
        <family val="3"/>
        <charset val="134"/>
      </rPr>
      <t>恩平市：</t>
    </r>
    <r>
      <rPr>
        <sz val="10"/>
        <color indexed="8"/>
        <rFont val="宋体"/>
        <family val="3"/>
        <charset val="134"/>
      </rPr>
      <t>新建高标准农田4.90万亩。</t>
    </r>
  </si>
  <si>
    <t>恩平市政府
市国土局
市农业局
市财政局</t>
  </si>
  <si>
    <t>民生共享（68项）</t>
  </si>
  <si>
    <t>国民教育（34项）</t>
  </si>
  <si>
    <t>五邑大学学生综合服务中心建设项目</t>
  </si>
  <si>
    <t>总建筑面积为3557平方米。</t>
  </si>
  <si>
    <t>工程竣工，通过验收并投入使用。</t>
  </si>
  <si>
    <t>五邑大学</t>
  </si>
  <si>
    <t>五邑大学策文商学院大楼建设项目</t>
  </si>
  <si>
    <t>总建筑面积为2.3万平方米。</t>
  </si>
  <si>
    <t>五邑大学现代工程综合训练中心建设项目</t>
  </si>
  <si>
    <t>总建筑面积5.23万平方米。</t>
  </si>
  <si>
    <t>主体工程完成地面四层。</t>
  </si>
  <si>
    <t>广东江门幼儿师范高等专科学校</t>
  </si>
  <si>
    <t>总建筑面积约15.2万平方米。</t>
  </si>
  <si>
    <t>完成征地并开展前期工作。</t>
  </si>
  <si>
    <t>市教育局
市幼儿师范学校
市建管中心</t>
  </si>
  <si>
    <t>江门职业技术学院教学基础设施建设项目</t>
  </si>
  <si>
    <t>建设学生活动中心、学生宿舍（三栋）、实训楼（两栋）。</t>
  </si>
  <si>
    <t>前期工作及土建施工。</t>
  </si>
  <si>
    <t>江门职院</t>
  </si>
  <si>
    <t>江门市省级高技能人才公共实训基地综合改造工程</t>
  </si>
  <si>
    <t>旧楼宇加装电梯、楼宇修缮、场地绿化、停车场建设、场地铺沥青、防盗安防等36项整改工程。</t>
  </si>
  <si>
    <t>市人社局
市建管中心</t>
  </si>
  <si>
    <t>市技师学院潮连校区建设工程项目</t>
  </si>
  <si>
    <t>3、4#教学楼：总建筑面积约1.26万平方米；
C座学生宿舍：总建筑面积7461.6平方米。</t>
  </si>
  <si>
    <t>3、4#教学楼土建施工；C座学生宿舍前期工作。</t>
  </si>
  <si>
    <t>市技师学院
市建管中心</t>
  </si>
  <si>
    <t>广东江门中医药职业学院新建教学楼及宿舍楼工程</t>
  </si>
  <si>
    <t>新建宿舍楼、教学楼，总建筑面积4.58万平方米。</t>
  </si>
  <si>
    <t>丽柏教育培训中心</t>
  </si>
  <si>
    <t>总建筑面积11万平方米。</t>
  </si>
  <si>
    <t>东湖教育城</t>
  </si>
  <si>
    <t>投入4万平米物业打造东湖教育城及配套。</t>
  </si>
  <si>
    <t>完成内部装修改造。</t>
  </si>
  <si>
    <t>广东南方职业学院五期工程</t>
  </si>
  <si>
    <t>建筑面积25万平方米。</t>
  </si>
  <si>
    <t>新会机电职业技术学校实训中心</t>
  </si>
  <si>
    <t>总建筑面积1.18万平方米。</t>
  </si>
  <si>
    <t>开平市职业教育公共实训中心</t>
  </si>
  <si>
    <t>总建筑面积2.28万平方米。</t>
  </si>
  <si>
    <t>教学设施建设。</t>
  </si>
  <si>
    <t>紫茶学校北校区续建小学</t>
  </si>
  <si>
    <t>新建教学楼、综合楼及配套工程，地下车库。</t>
  </si>
  <si>
    <t>耙冲围地块小学</t>
  </si>
  <si>
    <t>篁庄大道南地块初中</t>
  </si>
  <si>
    <t>农林双朗小学建设工程</t>
  </si>
  <si>
    <t>四幢教学楼、运动场、地下停车场及相关配套实施，建筑总面积约2.2万平方米。</t>
  </si>
  <si>
    <t>陈白沙中学教学楼及综合楼建设工程</t>
  </si>
  <si>
    <t>一幢教学楼、一幢综合楼、地下停车场，总建筑面积约1.3万平方米。</t>
  </si>
  <si>
    <t>教学楼及综合楼建设。</t>
  </si>
  <si>
    <t>外海实验小学</t>
  </si>
  <si>
    <t>办学规模1200人。</t>
  </si>
  <si>
    <t>开展前期工作，争取动工建设。</t>
  </si>
  <si>
    <t>景贤小学</t>
  </si>
  <si>
    <t>办学规模1800人。</t>
  </si>
  <si>
    <t>原名：东海小学</t>
  </si>
  <si>
    <t>朗晴小学</t>
  </si>
  <si>
    <t>新会会城平山小学扩建工程</t>
  </si>
  <si>
    <t>建筑面积1.8万平方米，包括体育馆、教学楼、行政楼、综合楼及艺术楼等。</t>
  </si>
  <si>
    <t>启动首期开工建设。</t>
  </si>
  <si>
    <t>广雅教育城</t>
  </si>
  <si>
    <t>江门广雅中学、新会广雅小学，提供约5160个学位，总建筑面积约17万平方米。</t>
  </si>
  <si>
    <t>新会圭峰小学（东校区)</t>
  </si>
  <si>
    <t>建筑总面积约10万平方米，提供3780个学位。</t>
  </si>
  <si>
    <t>完成前期工作，开展基础施工。</t>
  </si>
  <si>
    <t>新会实验小学（文华校区）</t>
  </si>
  <si>
    <t>总建筑面积约2.37万平方米，提供1350个学位。</t>
  </si>
  <si>
    <t>台山市新宁小学建设工程</t>
  </si>
  <si>
    <t>新建教学楼、办公楼、科技楼及配套设施、设备。</t>
  </si>
  <si>
    <t>办公楼、学生宿舍楼土建施工。</t>
  </si>
  <si>
    <t>开平碧桂园学校项目</t>
  </si>
  <si>
    <t>总建筑面积4万平方米。</t>
  </si>
  <si>
    <t>开平市水口镇三小</t>
  </si>
  <si>
    <t>总建筑面积7317平方米。</t>
  </si>
  <si>
    <t>开平市长沙梁金山小学教学楼、功能楼（一期）</t>
  </si>
  <si>
    <t>总建筑面积1.19万平方米。</t>
  </si>
  <si>
    <t>开平市翠山湖实验学校一期</t>
  </si>
  <si>
    <t>两幢教学楼、一幢教工宿舍及相关配套工程，总建筑面积约为1.17万平方米。</t>
  </si>
  <si>
    <t>完成框架工程的80%。</t>
  </si>
  <si>
    <t>鹤山市残疾人康复中心·特殊教育学校</t>
  </si>
  <si>
    <t>残疾人康复就业医疗中心、托养中心、特殊教育学校及配套设施，总建筑面积1.14万平方米。</t>
  </si>
  <si>
    <t>鹤山市昆仑学校</t>
  </si>
  <si>
    <t>利用原鹤城中学232亩的校舍进行改造升级。</t>
  </si>
  <si>
    <t>恩平市中小学校舍基础设施建设项目</t>
  </si>
  <si>
    <r>
      <t>总建筑面积：26102平方米。</t>
    </r>
    <r>
      <rPr>
        <b/>
        <sz val="10"/>
        <color indexed="8"/>
        <rFont val="宋体"/>
        <family val="3"/>
        <charset val="134"/>
      </rPr>
      <t>中等职业技术学校学生宿舍</t>
    </r>
    <r>
      <rPr>
        <sz val="10"/>
        <color indexed="8"/>
        <rFont val="宋体"/>
        <family val="3"/>
        <charset val="134"/>
      </rPr>
      <t>：建筑面积5118平方米；</t>
    </r>
    <r>
      <rPr>
        <b/>
        <sz val="10"/>
        <color indexed="8"/>
        <rFont val="宋体"/>
        <family val="3"/>
        <charset val="134"/>
      </rPr>
      <t>华侨中学学生宿舍</t>
    </r>
    <r>
      <rPr>
        <sz val="10"/>
        <color indexed="8"/>
        <rFont val="宋体"/>
        <family val="3"/>
        <charset val="134"/>
      </rPr>
      <t>：建筑面积4650平方米；</t>
    </r>
    <r>
      <rPr>
        <b/>
        <sz val="10"/>
        <color indexed="8"/>
        <rFont val="宋体"/>
        <family val="3"/>
        <charset val="134"/>
      </rPr>
      <t>方寿林中小学综合实践基地</t>
    </r>
    <r>
      <rPr>
        <sz val="10"/>
        <color indexed="8"/>
        <rFont val="宋体"/>
        <family val="3"/>
        <charset val="134"/>
      </rPr>
      <t>：建筑面积5310平方米；</t>
    </r>
    <r>
      <rPr>
        <b/>
        <sz val="10"/>
        <color indexed="8"/>
        <rFont val="宋体"/>
        <family val="3"/>
        <charset val="134"/>
      </rPr>
      <t>恩城第一小学综合办公楼：建筑面积6321平方米；年乐学校科教楼：建筑面积4703平方米。</t>
    </r>
  </si>
  <si>
    <t>恩平市冯如小学项目</t>
  </si>
  <si>
    <t>新建400米运动场、围墙、道路等基础设施建设，总建筑面积1.39万平方米。</t>
  </si>
  <si>
    <t>完成教学及辅助用房主体工程及围墙建设。</t>
  </si>
  <si>
    <t>原名：恩平市新区小学项目</t>
  </si>
  <si>
    <t>医疗卫生（12项）</t>
  </si>
  <si>
    <t>江门市口腔医院新院改造装修项目</t>
  </si>
  <si>
    <t>新院改造装修。</t>
  </si>
  <si>
    <t>市卫计局
市建管中心</t>
  </si>
  <si>
    <t>建设资金由江门市口腔医院自筹。</t>
  </si>
  <si>
    <t>银葵医院</t>
  </si>
  <si>
    <t>三级综合医院，月子中心，老年康复中心等综合性项目，总建筑面积74万平方米。</t>
  </si>
  <si>
    <t>基础工程建设。</t>
  </si>
  <si>
    <t>棠下镇卫生院住院大楼</t>
  </si>
  <si>
    <t>总建筑面积9947平方米。</t>
  </si>
  <si>
    <t>住院大楼主体土建工程。</t>
  </si>
  <si>
    <t>杜阮镇卫生院门诊大楼</t>
  </si>
  <si>
    <t>总建筑面积2031平方米。</t>
  </si>
  <si>
    <t>基本完成门诊楼主体建设。</t>
  </si>
  <si>
    <t>香港宝娜化妆品有限公司健康产业项目</t>
  </si>
  <si>
    <t>打造健康中心，提供健康咨询、健康检测、健康管理服务；打造月子中心，提供产后修复服务。</t>
  </si>
  <si>
    <t>爱尔眼科医院</t>
  </si>
  <si>
    <t>原中国联通江门分公司旧址，按二级专科医院标准建立60张床位，集眼科各项目的眼科全科系医院。</t>
  </si>
  <si>
    <t>江门市新会区妇幼保健院新院工程建设项目</t>
  </si>
  <si>
    <t>总建筑面积6.35万平方米，床位500张。</t>
  </si>
  <si>
    <t>前期工作，。</t>
  </si>
  <si>
    <t>新会区养老中心</t>
  </si>
  <si>
    <t>建设养老床位1000张，其中改建8960平方米，新建4.77万平方米。</t>
  </si>
  <si>
    <t>床位数400张，建筑面积约3.32万平方米。</t>
  </si>
  <si>
    <t>鹤山市人民医院新院区建设项目</t>
  </si>
  <si>
    <t>综合三甲医院，设计床位800张，总建筑面积10.8万平方米。</t>
  </si>
  <si>
    <t>开展前期工作，开工建设。</t>
  </si>
  <si>
    <t>恩平市妇幼保健院综合大楼</t>
  </si>
  <si>
    <t>总建筑面积1.26万平方米。</t>
  </si>
  <si>
    <t>文化体育（4项）</t>
  </si>
  <si>
    <t>江门体育中心（滨江体育中心）</t>
  </si>
  <si>
    <t>综合性体育场馆，总建筑面积20.25万平方米。</t>
  </si>
  <si>
    <t>完成四个场馆建设，以及室外配套工程的主要建设。</t>
  </si>
  <si>
    <t>江海青少年宫</t>
  </si>
  <si>
    <t>总建筑面积5117平方米。</t>
  </si>
  <si>
    <t>完成主体工程建设。</t>
  </si>
  <si>
    <t>台山华侨文化广场</t>
  </si>
  <si>
    <t>占地128亩的大型综合文化广场。</t>
  </si>
  <si>
    <t>鹤山市文化中心（含公共人防工程）</t>
  </si>
  <si>
    <t>4.2万平方米公共文化设施和2.5万平方米人防工程，配套广场、绿化和道路等。</t>
  </si>
  <si>
    <t>居民保障（22项）</t>
  </si>
  <si>
    <t>里村大道保障性住房项目</t>
  </si>
  <si>
    <t>总建筑面积8.3万平方米，保障性住房1278套。</t>
  </si>
  <si>
    <t>室内外装修。</t>
  </si>
  <si>
    <t>胜利新村房屋解危改造项目</t>
  </si>
  <si>
    <t>总建筑面积5.1万平方米,保障性住房523套，安置房256套。</t>
  </si>
  <si>
    <t>完成拆迁、基坑支护、地下室土方开挖和桩基础施工建设。</t>
  </si>
  <si>
    <t>市住建局</t>
  </si>
  <si>
    <t>市体育运动学校综合训练大楼</t>
  </si>
  <si>
    <t>总建筑面积6531平方米，一栋五层综合训练楼</t>
  </si>
  <si>
    <t>2006-2017</t>
  </si>
  <si>
    <t>市体育运动学校
市建管中心</t>
  </si>
  <si>
    <t>军功应急大米储备低温仓项目</t>
  </si>
  <si>
    <t>建设一座300吨仓容低温仓，总建筑面积1058平方米。</t>
  </si>
  <si>
    <t>完成主体建筑。</t>
  </si>
  <si>
    <t>市粮食局</t>
  </si>
  <si>
    <t>台山四九坂潭锡矿棚户区改造项目</t>
  </si>
  <si>
    <t>总建筑面积2.37万平方米。</t>
  </si>
  <si>
    <t>开平翠山湖环翠南路公共租赁住房一期</t>
  </si>
  <si>
    <t>总建筑面积9694平方米。</t>
  </si>
  <si>
    <t>恩平市第五期公共租赁住房大楼工程及配套工程</t>
  </si>
  <si>
    <t>总建筑面积1.22万平方米。</t>
  </si>
  <si>
    <t>基本建成。</t>
  </si>
  <si>
    <t>公共人防工程</t>
  </si>
  <si>
    <r>
      <t>东湖公园北园区配套服务设施及地下人防工程（人防工程部分）</t>
    </r>
    <r>
      <rPr>
        <sz val="10"/>
        <color indexed="8"/>
        <rFont val="宋体"/>
        <family val="3"/>
        <charset val="134"/>
      </rPr>
      <t>：总建筑面积7902平方米，其中，地下室建筑7402平方米。</t>
    </r>
  </si>
  <si>
    <t>市人防办
市林业园林局
市建管中心</t>
  </si>
  <si>
    <r>
      <t>高新区文化广场公共人防工程：</t>
    </r>
    <r>
      <rPr>
        <sz val="10"/>
        <color indexed="8"/>
        <rFont val="宋体"/>
        <family val="3"/>
        <charset val="134"/>
      </rPr>
      <t>总建筑面积5010平方米。</t>
    </r>
  </si>
  <si>
    <t>市人防办
高新区　江海区
建管中心</t>
  </si>
  <si>
    <r>
      <t>新会区人民球场公共人防工程：</t>
    </r>
    <r>
      <rPr>
        <sz val="10"/>
        <color indexed="8"/>
        <rFont val="宋体"/>
        <family val="3"/>
        <charset val="134"/>
      </rPr>
      <t>建设人防工程，对人民球场及周边景观升级改造，总建筑面积1.07万平方米。</t>
    </r>
  </si>
  <si>
    <t>基本完工。</t>
  </si>
  <si>
    <t>村村通自来水工程</t>
  </si>
  <si>
    <r>
      <t>台山市：</t>
    </r>
    <r>
      <rPr>
        <sz val="10"/>
        <color indexed="8"/>
        <rFont val="宋体"/>
        <family val="3"/>
        <charset val="134"/>
      </rPr>
      <t>管网和供水工程改造，解决7.07万人饮水安全问题。</t>
    </r>
  </si>
  <si>
    <r>
      <t>鹤山市：</t>
    </r>
    <r>
      <rPr>
        <sz val="10"/>
        <color indexed="8"/>
        <rFont val="宋体"/>
        <family val="3"/>
        <charset val="134"/>
      </rPr>
      <t>原址扩建宅梧镇自来水厂、迁建凤凰水厂、新建四堡水厂及其主管网，新建加压泵站11座、农村小型供水工程4座、更换、扩建、新建管网一批等。</t>
    </r>
  </si>
  <si>
    <r>
      <t>恩平市：</t>
    </r>
    <r>
      <rPr>
        <sz val="10"/>
        <color indexed="8"/>
        <rFont val="宋体"/>
        <family val="3"/>
        <charset val="134"/>
      </rPr>
      <t>在圣堂镇长安村委会、大槐镇塘冲村委会、东成镇金坑村委会等31个自然村建设供水管网约38公里。</t>
    </r>
  </si>
  <si>
    <t>台山市供水设施建设项目</t>
  </si>
  <si>
    <r>
      <rPr>
        <b/>
        <sz val="10"/>
        <color indexed="8"/>
        <rFont val="宋体"/>
        <family val="3"/>
        <charset val="134"/>
      </rPr>
      <t>台城供水管道工程</t>
    </r>
    <r>
      <rPr>
        <sz val="10"/>
        <color indexed="8"/>
        <rFont val="宋体"/>
        <family val="3"/>
        <charset val="134"/>
      </rPr>
      <t>：新建管道12.3公里。</t>
    </r>
  </si>
  <si>
    <t>新建供水管道6公里。</t>
  </si>
  <si>
    <r>
      <rPr>
        <b/>
        <sz val="10"/>
        <color indexed="8"/>
        <rFont val="宋体"/>
        <family val="3"/>
        <charset val="134"/>
      </rPr>
      <t>赤溪镇田头新供水厂：</t>
    </r>
    <r>
      <rPr>
        <sz val="10"/>
        <color indexed="8"/>
        <rFont val="宋体"/>
        <family val="3"/>
        <charset val="134"/>
      </rPr>
      <t>供水规模3万吨/日。</t>
    </r>
  </si>
  <si>
    <t>净水设施及设备安装。</t>
  </si>
  <si>
    <t>鹤山市供水设施建设项目</t>
  </si>
  <si>
    <r>
      <rPr>
        <b/>
        <sz val="10"/>
        <color indexed="8"/>
        <rFont val="宋体"/>
        <family val="3"/>
        <charset val="134"/>
      </rPr>
      <t>鹤山第二水厂二期扩建</t>
    </r>
    <r>
      <rPr>
        <sz val="10"/>
        <color indexed="8"/>
        <rFont val="宋体"/>
        <family val="3"/>
        <charset val="134"/>
      </rPr>
      <t>:新建供水厂一座，新增供水能力10万吨。</t>
    </r>
  </si>
  <si>
    <r>
      <rPr>
        <b/>
        <sz val="10"/>
        <color indexed="8"/>
        <rFont val="宋体"/>
        <family val="3"/>
        <charset val="134"/>
      </rPr>
      <t>鹤山桃源加压站改扩建项目</t>
    </r>
    <r>
      <rPr>
        <sz val="10"/>
        <color indexed="8"/>
        <rFont val="宋体"/>
        <family val="3"/>
        <charset val="134"/>
      </rPr>
      <t>:现有4.5万吨供水能力提升至10万吨以上。</t>
    </r>
  </si>
  <si>
    <r>
      <rPr>
        <b/>
        <sz val="10"/>
        <color indexed="8"/>
        <rFont val="宋体"/>
        <family val="3"/>
        <charset val="134"/>
      </rPr>
      <t>鹤山雅瑶镇DN600主供水管</t>
    </r>
    <r>
      <rPr>
        <sz val="10"/>
        <color indexed="8"/>
        <rFont val="宋体"/>
        <family val="3"/>
        <charset val="134"/>
      </rPr>
      <t>:DN600供水管6公里。</t>
    </r>
  </si>
  <si>
    <r>
      <rPr>
        <b/>
        <sz val="10"/>
        <color indexed="8"/>
        <rFont val="宋体"/>
        <family val="3"/>
        <charset val="134"/>
      </rPr>
      <t>鹤山供水管网改造工程</t>
    </r>
    <r>
      <rPr>
        <sz val="10"/>
        <color indexed="8"/>
        <rFont val="宋体"/>
        <family val="3"/>
        <charset val="134"/>
      </rPr>
      <t>:新改建供水管50公里。</t>
    </r>
  </si>
  <si>
    <t>恩平市供水设施建设项目</t>
  </si>
  <si>
    <r>
      <rPr>
        <b/>
        <sz val="10"/>
        <color indexed="8"/>
        <rFont val="宋体"/>
        <family val="3"/>
        <charset val="134"/>
      </rPr>
      <t>那吉镇供水工程</t>
    </r>
    <r>
      <rPr>
        <sz val="10"/>
        <color indexed="8"/>
        <rFont val="宋体"/>
        <family val="3"/>
        <charset val="134"/>
      </rPr>
      <t>：改造供水厂、配套管网，完善圩镇周边供水体系。</t>
    </r>
  </si>
  <si>
    <r>
      <rPr>
        <b/>
        <sz val="10"/>
        <color indexed="8"/>
        <rFont val="宋体"/>
        <family val="3"/>
        <charset val="134"/>
      </rPr>
      <t>大田镇供水工程</t>
    </r>
    <r>
      <rPr>
        <sz val="10"/>
        <color indexed="8"/>
        <rFont val="宋体"/>
        <family val="3"/>
        <charset val="134"/>
      </rPr>
      <t>：改造供水厂、铺设供水管网，完善供水体系。</t>
    </r>
  </si>
  <si>
    <t>建设供水厂，铺设第一期供水管网。</t>
  </si>
  <si>
    <r>
      <t>江门主城区华润城市燃气管道：</t>
    </r>
    <r>
      <rPr>
        <sz val="10"/>
        <color indexed="8"/>
        <rFont val="宋体"/>
        <family val="3"/>
        <charset val="134"/>
      </rPr>
      <t>新建场站1座；建设市政管线30公里，其中蓬江区25公里，江海区5公里；全面完成SCADA系统。</t>
    </r>
  </si>
  <si>
    <t>土建施工，全面完成SCADA系统。</t>
  </si>
  <si>
    <r>
      <t>新会华润城市燃气管道：</t>
    </r>
    <r>
      <rPr>
        <sz val="10"/>
        <color indexed="8"/>
        <rFont val="宋体"/>
        <family val="3"/>
        <charset val="134"/>
      </rPr>
      <t>市政中压燃气管道250公里，双水、会城门站各1座，建设LNG加气站1座，C-LNG加气站1座。</t>
    </r>
  </si>
  <si>
    <t>管道施工及小区管道安装。</t>
  </si>
  <si>
    <r>
      <t>开平市天然气利用工程：</t>
    </r>
    <r>
      <rPr>
        <sz val="10"/>
        <color indexed="8"/>
        <rFont val="宋体"/>
        <family val="3"/>
        <charset val="134"/>
      </rPr>
      <t>近期：中压输配管网28公里、汽车加气站1座；远期：中压输配管网70公里、汽车加气站1座。</t>
    </r>
  </si>
  <si>
    <t>建设中压管网8公里。</t>
  </si>
  <si>
    <r>
      <t>鹤山华润燃气有限公司华润燃气中低压管道燃气工程项目：</t>
    </r>
    <r>
      <rPr>
        <sz val="10"/>
        <color indexed="8"/>
        <rFont val="宋体"/>
        <family val="3"/>
        <charset val="134"/>
      </rPr>
      <t>铺设中压干管437.96千米，中压支管53.5千米、调压设施370套。</t>
    </r>
  </si>
  <si>
    <r>
      <t>恩平市管道燃气项目</t>
    </r>
    <r>
      <rPr>
        <sz val="10"/>
        <color indexed="8"/>
        <rFont val="宋体"/>
        <family val="3"/>
        <charset val="134"/>
      </rPr>
      <t>：中压输配管网100公里、建设LNG气化站一座，天然气年供应量1.38万吨，建设沙湖新型建材工业城、临港新型建材工业园天然气供应设施。</t>
    </r>
  </si>
  <si>
    <t>完成恩平市沙湖新型建材工业城和临港新型建材工业园的天然气供应。</t>
  </si>
  <si>
    <t>原名：恩平市城区管道燃气项目</t>
  </si>
  <si>
    <t>江门市食品检（监）测能力建设规划项目</t>
  </si>
  <si>
    <t>总建筑面积2498平方米。</t>
  </si>
  <si>
    <t>市食药监局
市建管中心</t>
  </si>
  <si>
    <r>
      <t>蓬江区：</t>
    </r>
    <r>
      <rPr>
        <sz val="10"/>
        <color indexed="8"/>
        <rFont val="宋体"/>
        <family val="3"/>
        <charset val="134"/>
      </rPr>
      <t>里村旧村改造启动区3号地B地块、东风胜利北启动区B地块、市嘉泰置公司旧厂改商住、江门市永信商业中心、市农药厂旧厂改造、紫莱三旧改造等项目。</t>
    </r>
  </si>
  <si>
    <r>
      <t>江海区：</t>
    </r>
    <r>
      <rPr>
        <sz val="10"/>
        <color indexed="8"/>
        <rFont val="宋体"/>
        <family val="3"/>
        <charset val="134"/>
      </rPr>
      <t>外海沙津横头股围工业区、江门纸厂、春燕棉纺厂、滘头兰花味精、江门船厂等三旧改造。</t>
    </r>
  </si>
  <si>
    <r>
      <t>新会区：</t>
    </r>
    <r>
      <rPr>
        <sz val="10"/>
        <color indexed="8"/>
        <rFont val="宋体"/>
        <family val="3"/>
        <charset val="134"/>
      </rPr>
      <t>御雅苑二期、工业胶丝厂、松下旧厂、旭涛华庭（新会华侨塑料厂）及汽车修配厂、沙岗村果元坑工业区、城南工业区A2地块等改造项目。</t>
    </r>
  </si>
  <si>
    <r>
      <t>开平市：</t>
    </r>
    <r>
      <rPr>
        <sz val="10"/>
        <color indexed="8"/>
        <rFont val="宋体"/>
        <family val="3"/>
        <charset val="134"/>
      </rPr>
      <t>总建筑面积57.52万平方米。</t>
    </r>
  </si>
  <si>
    <t>机动车驾驶人考训场</t>
  </si>
  <si>
    <t>验收、收尾工程。</t>
  </si>
  <si>
    <t>市公安局</t>
  </si>
  <si>
    <t>市区停车场建设项目</t>
  </si>
  <si>
    <r>
      <rPr>
        <b/>
        <sz val="10"/>
        <color indexed="8"/>
        <rFont val="宋体"/>
        <family val="3"/>
        <charset val="134"/>
      </rPr>
      <t>育德社区停车场：</t>
    </r>
    <r>
      <rPr>
        <sz val="10"/>
        <color indexed="8"/>
        <rFont val="宋体"/>
        <family val="3"/>
        <charset val="134"/>
      </rPr>
      <t>公园地块约1万平方米，建临时停车场，约500个小车位。</t>
    </r>
  </si>
  <si>
    <t xml:space="preserve">市滨江建设投资公司
蓬江区政府
市教育局 
市住建局
市规划局                                            </t>
  </si>
  <si>
    <t>总投资不包含征地拆迁费用。</t>
  </si>
  <si>
    <r>
      <rPr>
        <b/>
        <sz val="10"/>
        <color indexed="8"/>
        <rFont val="宋体"/>
        <family val="3"/>
        <charset val="134"/>
      </rPr>
      <t>安达停车场：</t>
    </r>
    <r>
      <rPr>
        <sz val="10"/>
        <color indexed="8"/>
        <rFont val="宋体"/>
        <family val="3"/>
        <charset val="134"/>
      </rPr>
      <t>建设开放式城市广场和地上立体机械停车场，新增停车位250个。</t>
    </r>
  </si>
  <si>
    <t>市滨江建设投资公司
市住建局
市规划局
市园林局
市国土局</t>
  </si>
  <si>
    <t>总投资为初步估计。</t>
  </si>
  <si>
    <r>
      <rPr>
        <b/>
        <sz val="10"/>
        <color indexed="8"/>
        <rFont val="宋体"/>
        <family val="3"/>
        <charset val="134"/>
      </rPr>
      <t>白水带停车场：</t>
    </r>
    <r>
      <rPr>
        <sz val="10"/>
        <color indexed="8"/>
        <rFont val="宋体"/>
        <family val="3"/>
        <charset val="134"/>
      </rPr>
      <t>面积约3500平方米，设置停车位约90个。</t>
    </r>
  </si>
  <si>
    <r>
      <rPr>
        <b/>
        <sz val="10"/>
        <color indexed="8"/>
        <rFont val="宋体"/>
        <family val="3"/>
        <charset val="134"/>
      </rPr>
      <t>中心南路绿化带改造：</t>
    </r>
    <r>
      <rPr>
        <sz val="10"/>
        <color indexed="8"/>
        <rFont val="宋体"/>
        <family val="3"/>
        <charset val="134"/>
      </rPr>
      <t>中心南路华润超市东北面悦龙新村绿化带停车场改造。预计新增停车位60个。</t>
    </r>
  </si>
  <si>
    <r>
      <rPr>
        <b/>
        <sz val="10"/>
        <color indexed="8"/>
        <rFont val="宋体"/>
        <family val="3"/>
        <charset val="134"/>
      </rPr>
      <t>南园新村巷道绿化带改造：</t>
    </r>
    <r>
      <rPr>
        <sz val="10"/>
        <color indexed="8"/>
        <rFont val="宋体"/>
        <family val="3"/>
        <charset val="134"/>
      </rPr>
      <t>悦洋市场北面南园新村巷道绿化带停车场改造。预计新增停车位60个。</t>
    </r>
  </si>
  <si>
    <r>
      <rPr>
        <b/>
        <sz val="10"/>
        <color indexed="8"/>
        <rFont val="宋体"/>
        <family val="3"/>
        <charset val="134"/>
      </rPr>
      <t>社区停车场示范项目：</t>
    </r>
    <r>
      <rPr>
        <sz val="10"/>
        <color indexed="8"/>
        <rFont val="宋体"/>
        <family val="3"/>
        <charset val="134"/>
      </rPr>
      <t>蓬江、江海、新会区各选取1-2个居民区停车需求矛盾突出的社区，开展增设公共停车设施的示范项目。</t>
    </r>
  </si>
  <si>
    <t>蓬江区政府
高新区 江海区
新会区政府
市住建局</t>
  </si>
  <si>
    <t>1、市住建局统筹。
2、三区结合各自实际开展项目建设。</t>
  </si>
  <si>
    <t>海逸酒店项目</t>
  </si>
  <si>
    <t>星级酒店，主体建筑面积6.9万平方米。</t>
  </si>
  <si>
    <t>2012-2019</t>
  </si>
  <si>
    <t>优化机电设计方案。</t>
  </si>
  <si>
    <t>TOD综合开发项目</t>
  </si>
  <si>
    <r>
      <t>滨江新区：</t>
    </r>
    <r>
      <rPr>
        <sz val="10"/>
        <color indexed="8"/>
        <rFont val="宋体"/>
        <family val="3"/>
        <charset val="134"/>
      </rPr>
      <t>优化轨道站点周边用地布局，促进滨江新城轨道站场及周边用地的建设，拉动新区发展；同时推动轨道客运发展。</t>
    </r>
  </si>
  <si>
    <r>
      <t>江门新会站：</t>
    </r>
    <r>
      <rPr>
        <sz val="10"/>
        <color indexed="8"/>
        <rFont val="宋体"/>
        <family val="3"/>
        <charset val="134"/>
      </rPr>
      <t>土地综合开发996亩。</t>
    </r>
  </si>
  <si>
    <t>崖门镇鹅坑制水车间、管线铺设工程</t>
  </si>
  <si>
    <t>设计规模3.5万立方米/日，管线长约8223米，制水车间等主体建筑800平方米。</t>
  </si>
  <si>
    <t>恩平市“大槐绿洲”开阳高速公路大槐服务区扩建项目</t>
  </si>
  <si>
    <t>在原大槐服务区基础上进行扩建，是全省3个试点之一。</t>
  </si>
  <si>
    <t>城市综合体项目</t>
  </si>
  <si>
    <r>
      <t>健威国际广场:</t>
    </r>
    <r>
      <rPr>
        <sz val="10"/>
        <color indexed="8"/>
        <rFont val="宋体"/>
        <family val="3"/>
        <charset val="134"/>
      </rPr>
      <t>总建筑面积约18.9万平方米。</t>
    </r>
  </si>
  <si>
    <t>完成主体建筑及内部装修。</t>
  </si>
  <si>
    <r>
      <t>府西小区轻轨综合体配套开发:</t>
    </r>
    <r>
      <rPr>
        <sz val="10"/>
        <color indexed="8"/>
        <rFont val="宋体"/>
        <family val="3"/>
        <charset val="134"/>
      </rPr>
      <t>地块东至东海路，南至金瓯路，西至胜利南路，北至五邑路，面积993亩。</t>
    </r>
  </si>
  <si>
    <t>前期工作，部分项目动工建设。</t>
  </si>
  <si>
    <r>
      <t>明泰城:</t>
    </r>
    <r>
      <rPr>
        <sz val="10"/>
        <color indexed="8"/>
        <rFont val="宋体"/>
        <family val="3"/>
        <charset val="134"/>
      </rPr>
      <t>总建筑面积约94万平方米。</t>
    </r>
  </si>
  <si>
    <t>完成首期楼盘砌体工程。</t>
  </si>
  <si>
    <r>
      <t>台山英皇广场:</t>
    </r>
    <r>
      <rPr>
        <sz val="10"/>
        <color indexed="8"/>
        <rFont val="宋体"/>
        <family val="3"/>
        <charset val="134"/>
      </rPr>
      <t>总建筑面积25.8万平方米。</t>
    </r>
  </si>
  <si>
    <t>完成商场主体建设装修工程。</t>
  </si>
  <si>
    <r>
      <t>台山沃华·时代广场:</t>
    </r>
    <r>
      <rPr>
        <sz val="10"/>
        <color indexed="8"/>
        <rFont val="宋体"/>
        <family val="3"/>
        <charset val="134"/>
      </rPr>
      <t>总建筑面积15.7万平方米。</t>
    </r>
  </si>
  <si>
    <r>
      <t>骏景湾豪庭:</t>
    </r>
    <r>
      <rPr>
        <sz val="10"/>
        <color indexed="8"/>
        <rFont val="宋体"/>
        <family val="3"/>
        <charset val="134"/>
      </rPr>
      <t>总建筑面积75万平方米。</t>
    </r>
  </si>
  <si>
    <t>完成项目三期主体工程建设的60%。</t>
  </si>
  <si>
    <r>
      <t>台山保利公馆：</t>
    </r>
    <r>
      <rPr>
        <sz val="10"/>
        <color indexed="8"/>
        <rFont val="宋体"/>
        <family val="3"/>
        <charset val="134"/>
      </rPr>
      <t>总建筑面积40万平方米。</t>
    </r>
  </si>
  <si>
    <r>
      <t>中国(水口)卫浴博览城第一期：</t>
    </r>
    <r>
      <rPr>
        <sz val="10"/>
        <color indexed="8"/>
        <rFont val="宋体"/>
        <family val="3"/>
        <charset val="134"/>
      </rPr>
      <t>综合性博览交易中心，总建筑面积21.7万平方米。</t>
    </r>
  </si>
  <si>
    <r>
      <t>开平东汇城:</t>
    </r>
    <r>
      <rPr>
        <sz val="10"/>
        <color indexed="8"/>
        <rFont val="宋体"/>
        <family val="3"/>
        <charset val="134"/>
      </rPr>
      <t>总建筑面积70万平方米。</t>
    </r>
  </si>
  <si>
    <t>完成2-3期17万平方米主体建筑及内外装修。</t>
  </si>
  <si>
    <r>
      <t>亚洲厨卫商城项目：</t>
    </r>
    <r>
      <rPr>
        <sz val="10"/>
        <color indexed="8"/>
        <rFont val="宋体"/>
        <family val="3"/>
        <charset val="134"/>
      </rPr>
      <t>城市综合体，集水暖卫浴五金产品及配材的商贸、办公、酒店、物流等多功能、多业态于一体。</t>
    </r>
  </si>
  <si>
    <r>
      <t>新华城:</t>
    </r>
    <r>
      <rPr>
        <sz val="10"/>
        <color indexed="8"/>
        <rFont val="宋体"/>
        <family val="3"/>
        <charset val="134"/>
      </rPr>
      <t>酒店和购物中心，建筑面积约6万平方米。</t>
    </r>
  </si>
  <si>
    <r>
      <t>泉林黄金小镇:</t>
    </r>
    <r>
      <rPr>
        <sz val="10"/>
        <color indexed="8"/>
        <rFont val="宋体"/>
        <family val="3"/>
        <charset val="134"/>
      </rPr>
      <t>新建泉林黄金小镇一期商业街、悦湖湾二期、悦泉湾等，总建筑面积5.36万平方米。</t>
    </r>
  </si>
  <si>
    <t>江门市2017年重点建设预备项目调整计划（送审稿）</t>
  </si>
  <si>
    <t>总计（141项）</t>
  </si>
  <si>
    <r>
      <t>交通一体（4</t>
    </r>
    <r>
      <rPr>
        <b/>
        <sz val="10"/>
        <rFont val="宋体"/>
        <family val="3"/>
        <charset val="134"/>
      </rPr>
      <t>5</t>
    </r>
    <r>
      <rPr>
        <b/>
        <sz val="10"/>
        <rFont val="宋体"/>
        <family val="3"/>
        <charset val="134"/>
      </rPr>
      <t>项）</t>
    </r>
  </si>
  <si>
    <t>深茂铁路深圳至江门段</t>
  </si>
  <si>
    <t>铁路122公里。</t>
  </si>
  <si>
    <t>市发展改革局
沿线市（区）政府</t>
  </si>
  <si>
    <t>广佛江珠城际轨道交通</t>
  </si>
  <si>
    <t>轨道交通162.8公里。</t>
  </si>
  <si>
    <t>鹤山（江门）铁路货运枢纽中心</t>
  </si>
  <si>
    <t>依托广珠铁路鹤山站货场建设铁路货运枢纽。</t>
  </si>
  <si>
    <t>台山工业新城沿海铁路台山站站场建设项目</t>
  </si>
  <si>
    <t>台山站站场周边道路及土地征收、平整等建设项目，包括站场周边6条道路工程，周边约2080亩土地的征用及平土。</t>
  </si>
  <si>
    <t>新会至高栏港高速公路新会至斗门段</t>
  </si>
  <si>
    <t>高速公路，长53.7公里，双向6车道。</t>
  </si>
  <si>
    <t>国道G325线江门鹤山至恩平段改建工程</t>
  </si>
  <si>
    <t>一级公路，全长约100公里，改建为8车道。</t>
  </si>
  <si>
    <t>市公路局
鹤山市政府
开平市政府
恩平市政府</t>
  </si>
  <si>
    <t>国道G240线台山那金至广海段改扩建工程</t>
  </si>
  <si>
    <t>一级公路，双向六车道，长26公里。</t>
  </si>
  <si>
    <t>滨江快线（广中江高速-会港大道）</t>
  </si>
  <si>
    <r>
      <rPr>
        <b/>
        <sz val="10"/>
        <rFont val="宋体"/>
        <family val="3"/>
        <charset val="134"/>
      </rPr>
      <t>广中江高速-江侨路：</t>
    </r>
    <r>
      <rPr>
        <sz val="10"/>
        <rFont val="宋体"/>
        <family val="3"/>
        <charset val="134"/>
      </rPr>
      <t>新建工程，快速路，长约7.65公里，宽100米。</t>
    </r>
  </si>
  <si>
    <r>
      <rPr>
        <b/>
        <sz val="10"/>
        <rFont val="宋体"/>
        <family val="3"/>
        <charset val="134"/>
      </rPr>
      <t>滨江快线（南山路隧道-会港大道）：</t>
    </r>
    <r>
      <rPr>
        <sz val="10"/>
        <rFont val="宋体"/>
        <family val="3"/>
        <charset val="134"/>
      </rPr>
      <t>新建工程，快速路，长约8.45公里，宽60米。</t>
    </r>
  </si>
  <si>
    <t>篁庄大道（江门大道－丰乐路）改造工程</t>
  </si>
  <si>
    <t>城市主干路，全长约3900米，宽40米。跨河桥梁1座，人行天桥1座。</t>
  </si>
  <si>
    <t>福泉路（福泉新村东门楼-杜阮北路）改造工程</t>
  </si>
  <si>
    <r>
      <t>现状道路改造，全长约2030米，路宽24</t>
    </r>
    <r>
      <rPr>
        <sz val="10"/>
        <rFont val="宋体"/>
        <family val="3"/>
        <charset val="134"/>
      </rPr>
      <t>-</t>
    </r>
    <r>
      <rPr>
        <sz val="10"/>
        <rFont val="宋体"/>
        <family val="3"/>
        <charset val="134"/>
      </rPr>
      <t>35米，采用沥青混凝土路面，双向4车道（路口6车道）。</t>
    </r>
  </si>
  <si>
    <t>江睦路（外海高速出入口－南环路）</t>
  </si>
  <si>
    <t>城市主干路，全长约5200米，其中外海高速出入口-新港路：改扩建，长约2260米，宽60米；新港路-南环路：新建，长2950米，宽60米。</t>
  </si>
  <si>
    <t>含征地拆迁费用1.55亿元。</t>
  </si>
  <si>
    <t>双龙大道（白石大道桥－西环路）改造</t>
  </si>
  <si>
    <r>
      <t>改扩建工程，主干路，长约2600米</t>
    </r>
    <r>
      <rPr>
        <sz val="10"/>
        <rFont val="宋体"/>
        <family val="3"/>
        <charset val="134"/>
      </rPr>
      <t>，其中建设路至西环路段长约</t>
    </r>
    <r>
      <rPr>
        <sz val="10"/>
        <rFont val="宋体"/>
        <family val="3"/>
        <charset val="134"/>
      </rPr>
      <t>2050米</t>
    </r>
    <r>
      <rPr>
        <sz val="10"/>
        <rFont val="宋体"/>
        <family val="3"/>
        <charset val="134"/>
      </rPr>
      <t>，宽60米，双向</t>
    </r>
    <r>
      <rPr>
        <sz val="10"/>
        <rFont val="宋体"/>
        <family val="3"/>
        <charset val="134"/>
      </rPr>
      <t>6</t>
    </r>
    <r>
      <rPr>
        <sz val="10"/>
        <rFont val="宋体"/>
        <family val="3"/>
        <charset val="134"/>
      </rPr>
      <t>车道；建设路至白石大道桥段长约550米，宽53米，双向</t>
    </r>
    <r>
      <rPr>
        <sz val="10"/>
        <rFont val="宋体"/>
        <family val="3"/>
        <charset val="134"/>
      </rPr>
      <t>8</t>
    </r>
    <r>
      <rPr>
        <sz val="10"/>
        <rFont val="宋体"/>
        <family val="3"/>
        <charset val="134"/>
      </rPr>
      <t>车道。</t>
    </r>
  </si>
  <si>
    <t>市建管中心
蓬江区政府
江门供电局</t>
  </si>
  <si>
    <t>1.初步计划按照PPP模式实施。
2.含征地拆迁费用527万元。
3.包含综合管廊，类型与规模由规划部门提供。暂按1亿元/公里考虑。</t>
  </si>
  <si>
    <t>麻园路C段（金星路-东环路）</t>
  </si>
  <si>
    <t>城市次干路，长约440米，宽30米。</t>
  </si>
  <si>
    <t>总投资含征地拆迁费用3438万元。</t>
  </si>
  <si>
    <t>礼乐园区道路工程</t>
  </si>
  <si>
    <t>规模上市集聚区包括两条道路，规模分别为长364米，宽30米；长270米，宽24米。</t>
  </si>
  <si>
    <t>乐祥路东延线（健乐路-胜利南路）</t>
  </si>
  <si>
    <t>城市次干路，长约340米，宽36米，双向6车道。</t>
  </si>
  <si>
    <t>礼乐路（江礼桥－月塘桥）改造</t>
  </si>
  <si>
    <t>改扩建工程，城市次干路，全长约3.48公里，宽30米，双向6车道。跨河桥梁2座，分别长60、40米，宽30米。</t>
  </si>
  <si>
    <t>明泰四路（金瓯路-明泰二路）</t>
  </si>
  <si>
    <t>城市次干路，全长约340米，宽24米。</t>
  </si>
  <si>
    <t>礼东路（环镇路—礼睦路）</t>
  </si>
  <si>
    <t>改扩建工程，城市主干路，长约2400米，宽50米。</t>
  </si>
  <si>
    <t>东海路（金瓯路－礼睦路）改造</t>
  </si>
  <si>
    <r>
      <t>改扩建工程，主干路，长约700米</t>
    </r>
    <r>
      <rPr>
        <sz val="10"/>
        <rFont val="宋体"/>
        <family val="3"/>
        <charset val="134"/>
      </rPr>
      <t>，宽60米，双向</t>
    </r>
    <r>
      <rPr>
        <sz val="10"/>
        <rFont val="宋体"/>
        <family val="3"/>
        <charset val="134"/>
      </rPr>
      <t>8</t>
    </r>
    <r>
      <rPr>
        <sz val="10"/>
        <rFont val="宋体"/>
        <family val="3"/>
        <charset val="134"/>
      </rPr>
      <t>车道。跨河桥梁1座，长32米，宽90米。</t>
    </r>
  </si>
  <si>
    <t>连海路（五邑路－金瓯路）改造工程</t>
  </si>
  <si>
    <t>城市主干路，全长约1621米，标准断面宽60米，双向8车道。</t>
  </si>
  <si>
    <t>江海区政府</t>
  </si>
  <si>
    <t>包含综合管廊，类型与规模由规划部门提供。暂按1亿元/公里考虑。</t>
  </si>
  <si>
    <t>礼西路（五邑路－乐民路，经乐民路接礼乐路）</t>
  </si>
  <si>
    <t>城市主干路，全长约1800米，其中银帆路长约700米，宽40米；乐民路长约1100米，宽40米。</t>
  </si>
  <si>
    <t>1.建议先行按公路标准实施。                    2.不包含征地拆迁费用。</t>
  </si>
  <si>
    <t>华盛路（新南路）西延线（江沙路－江肇高速出入口）</t>
  </si>
  <si>
    <r>
      <t>城市主干道，长约4700米，宽60米，双向</t>
    </r>
    <r>
      <rPr>
        <sz val="10"/>
        <rFont val="宋体"/>
        <family val="3"/>
        <charset val="134"/>
      </rPr>
      <t>8</t>
    </r>
    <r>
      <rPr>
        <sz val="10"/>
        <rFont val="宋体"/>
        <family val="3"/>
        <charset val="134"/>
      </rPr>
      <t>车道，跨线桥3座。</t>
    </r>
  </si>
  <si>
    <t>包含综合管廊，暂按1亿元/公里考虑。</t>
  </si>
  <si>
    <t>迎宾路（建设路-胜利北路）沥青改造工程</t>
  </si>
  <si>
    <t>城市主干路，全长约1300米，宽60米，双向8车道。</t>
  </si>
  <si>
    <t xml:space="preserve">不包含征地拆迁费用。            </t>
  </si>
  <si>
    <t>连海路（新港路－南环路）二期工程</t>
  </si>
  <si>
    <t>城市主干道，全长约1550米，宽60米。</t>
  </si>
  <si>
    <t>市建管中心             高新区 江海区</t>
  </si>
  <si>
    <t>不包含征地拆迁费用。</t>
  </si>
  <si>
    <t>广场环路（篁庄大道－北环路）</t>
  </si>
  <si>
    <t>城市次干路，长约850米，宽40米。</t>
  </si>
  <si>
    <t>群星大道（江门大道－尚岭新筑）</t>
  </si>
  <si>
    <t>改扩建工程，城市次干路，长约700米，宽30米。</t>
  </si>
  <si>
    <t>发展大道万达广场南侧隧道</t>
  </si>
  <si>
    <t>隧道，长66米，宽8米。</t>
  </si>
  <si>
    <t>沿江路（外海大桥-高新区公共码头）</t>
  </si>
  <si>
    <t>城市次干路，长约6100米，宽40米。</t>
  </si>
  <si>
    <t>含征地拆迁费2750万元。</t>
  </si>
  <si>
    <t>礼乐沿江路（礼义路—五邑路）</t>
  </si>
  <si>
    <t>城市次干路，全长约3255米，宽30米，首期实施江礼大桥—五邑路段，全长约1855米。</t>
  </si>
  <si>
    <t>江门河一河两岸景观配套工程，纸厂、船厂三旧改造配套，旧肉联厂地块开发，符合土规。</t>
  </si>
  <si>
    <t>江海区核心区三旧改造配套道路</t>
  </si>
  <si>
    <t>由滘头西路、滘头东路、麻园路C段、麻园路E段等4条路组成，总长3375米。</t>
  </si>
  <si>
    <t>征地拆迁费用约2.5亿元。</t>
  </si>
  <si>
    <t>立体过街道设施</t>
  </si>
  <si>
    <t>包括新建金瓯路（江门一中）、江会路（华侨中学路段）、江海三路（茶庵寺接外海中心）、礼乐一路（文昌市场接文昌花园）人行天桥，“万达广场-丰乐山公园”、“万达广场-明星公园”、发展大道（万达广场-会展中心）慢行系统，跃进路（体育公园）人行天桥拆除重建。</t>
  </si>
  <si>
    <t>蓬江区政府
高新区 江海区</t>
  </si>
  <si>
    <t>纸厂人行天桥（下沙—纸厂）</t>
  </si>
  <si>
    <t>全长约68米，宽5.1米，梯道长约39米，宽3.7米。</t>
  </si>
  <si>
    <t>高新区　江海区</t>
  </si>
  <si>
    <t>江门河南岸道路（半岛华庭段）工程（二期）</t>
  </si>
  <si>
    <r>
      <t>城市次干路，全长约8</t>
    </r>
    <r>
      <rPr>
        <sz val="10"/>
        <rFont val="宋体"/>
        <family val="3"/>
        <charset val="134"/>
      </rPr>
      <t>20米</t>
    </r>
    <r>
      <rPr>
        <sz val="10"/>
        <rFont val="宋体"/>
        <family val="3"/>
        <charset val="134"/>
      </rPr>
      <t>，宽30米。</t>
    </r>
  </si>
  <si>
    <t>演艺中心、天骄半岛配套。</t>
  </si>
  <si>
    <t>发展大桥</t>
  </si>
  <si>
    <r>
      <t>长约2000米</t>
    </r>
    <r>
      <rPr>
        <sz val="10"/>
        <rFont val="宋体"/>
        <family val="3"/>
        <charset val="134"/>
      </rPr>
      <t>，宽30米，双向</t>
    </r>
    <r>
      <rPr>
        <sz val="10"/>
        <rFont val="宋体"/>
        <family val="3"/>
        <charset val="134"/>
      </rPr>
      <t>6</t>
    </r>
    <r>
      <rPr>
        <sz val="10"/>
        <rFont val="宋体"/>
        <family val="3"/>
        <charset val="134"/>
      </rPr>
      <t>车道。</t>
    </r>
  </si>
  <si>
    <t>滨江新城G240与G94公路连接线工程</t>
  </si>
  <si>
    <t>一级公路，全长11.8公里，双向6车道。</t>
  </si>
  <si>
    <t>星河路北延线（双龙大道-宏达路）</t>
  </si>
  <si>
    <r>
      <t>道路宽24-30米，长约</t>
    </r>
    <r>
      <rPr>
        <sz val="10"/>
        <rFont val="宋体"/>
        <family val="3"/>
        <charset val="134"/>
      </rPr>
      <t>760米</t>
    </r>
    <r>
      <rPr>
        <sz val="10"/>
        <rFont val="宋体"/>
        <family val="3"/>
        <charset val="134"/>
      </rPr>
      <t>。</t>
    </r>
  </si>
  <si>
    <t>含征地拆迁费1176万元。</t>
  </si>
  <si>
    <t>新港路（南山路－连海路）</t>
  </si>
  <si>
    <r>
      <t>长约3</t>
    </r>
    <r>
      <rPr>
        <sz val="10"/>
        <rFont val="宋体"/>
        <family val="3"/>
        <charset val="134"/>
      </rPr>
      <t>000米</t>
    </r>
    <r>
      <rPr>
        <sz val="10"/>
        <rFont val="宋体"/>
        <family val="3"/>
        <charset val="134"/>
      </rPr>
      <t>，宽50米，桥梁4座。</t>
    </r>
  </si>
  <si>
    <t>江南沿江路（胜利大桥－金瓯路）</t>
  </si>
  <si>
    <r>
      <t>原江南路西段（江门铁桥－金瓯路）：城市次干路，长约3</t>
    </r>
    <r>
      <rPr>
        <sz val="10"/>
        <rFont val="宋体"/>
        <family val="3"/>
        <charset val="134"/>
      </rPr>
      <t>000米</t>
    </r>
    <r>
      <rPr>
        <sz val="10"/>
        <rFont val="宋体"/>
        <family val="3"/>
        <charset val="134"/>
      </rPr>
      <t>，宽30米。</t>
    </r>
  </si>
  <si>
    <t>江门港高新区公共码头疏港公路一期(一行路)</t>
  </si>
  <si>
    <t>一级公路兼城市道路，总长3030米，双向8车道。</t>
  </si>
  <si>
    <t>省道S271新崖线路面改造工程（K1+655～K4+300、K8+900～K11+088）</t>
  </si>
  <si>
    <r>
      <t>一级公路，全长4</t>
    </r>
    <r>
      <rPr>
        <sz val="10"/>
        <rFont val="宋体"/>
        <family val="3"/>
        <charset val="134"/>
      </rPr>
      <t>830米</t>
    </r>
    <r>
      <rPr>
        <sz val="10"/>
        <rFont val="宋体"/>
        <family val="3"/>
        <charset val="134"/>
      </rPr>
      <t>，双向4车道（部分路段六车道）。</t>
    </r>
  </si>
  <si>
    <t>县道X561大圣线扩建工程</t>
  </si>
  <si>
    <r>
      <t>一级公路，全长8</t>
    </r>
    <r>
      <rPr>
        <sz val="10"/>
        <rFont val="宋体"/>
        <family val="3"/>
        <charset val="134"/>
      </rPr>
      <t>000米</t>
    </r>
    <r>
      <rPr>
        <sz val="10"/>
        <rFont val="宋体"/>
        <family val="3"/>
        <charset val="134"/>
      </rPr>
      <t>，双向6车道。</t>
    </r>
  </si>
  <si>
    <t>新会崖门万吨级航道整治工程</t>
  </si>
  <si>
    <t>万吨级航道整治工程，长约80公里。</t>
  </si>
  <si>
    <t>新会港区博元实业多用途码头工程</t>
  </si>
  <si>
    <t>建设3个1000吨级多用途泊位。</t>
  </si>
  <si>
    <t>江门港广海湾港区广海湾作业区防波堤、进港航道、5万吨级通用码头工程</t>
  </si>
  <si>
    <t>防波堤2963米，拦沙堤7572米；单向乘潮、通航2万吨级杂货船的航道7626米；5万吨级通用泊位、2万吨级杂货泊位各1个。</t>
  </si>
  <si>
    <t xml:space="preserve">江门港开平市新港区（口岸）码头建设项目 </t>
  </si>
  <si>
    <r>
      <t>工业振兴（3</t>
    </r>
    <r>
      <rPr>
        <b/>
        <sz val="10"/>
        <rFont val="宋体"/>
        <family val="3"/>
        <charset val="134"/>
      </rPr>
      <t>3项）</t>
    </r>
  </si>
  <si>
    <t>国家燃机中心新会发电实验平台</t>
  </si>
  <si>
    <t>IGCC实验平台建设。</t>
  </si>
  <si>
    <t>珠西化工集聚区</t>
  </si>
  <si>
    <t>重点引进精细化工、环保产品和特种化工设备制造等化工领域有竞争力的企业，整合涂料生产企业，推进现有园区产业升级。</t>
  </si>
  <si>
    <t>广东台山核电项目二期工程</t>
  </si>
  <si>
    <t>2台1750MW的CEPR核电机组</t>
  </si>
  <si>
    <t>江门市广悦电化有限公司30万吨/年烧碱(100%)搬迁扩产项目</t>
  </si>
  <si>
    <t>30万吨/年烧碱(100%)搬迁扩产。</t>
  </si>
  <si>
    <t>市企业资产经营公司
新会区政府</t>
  </si>
  <si>
    <t>江门市格威精密机械有限公司发动机零部件压铸、机加生产线自动化改造</t>
  </si>
  <si>
    <t>对发动机零部件压铸、工作母机设备部件加工生产线开展自动化升级改造。</t>
  </si>
  <si>
    <t>欧佩德500kW系列大功率伺服电机制造项目</t>
  </si>
  <si>
    <t>建设生产500kW系列大功率伺服电机生产线，用于数控机床、车辆动力系统、船用动力系统等新能源装备及机器人、自动化生产线等领域（欧佩德是中国首家掌握大功率伺服电机及其控制器的民营科技企业，技术水平世界前列，能制造出世界功率最大的伺服电机）。</t>
  </si>
  <si>
    <t>科杰机械自动化增资扩产项目</t>
  </si>
  <si>
    <t>新建项目占地105亩，计划建筑面积13万平方米。</t>
  </si>
  <si>
    <t>精美特高强度紧固件及汽车配件制造项目</t>
  </si>
  <si>
    <t>主要生产、加工机电设备、机械设备、汽车零部件的高强度固件及精密机械加工。</t>
  </si>
  <si>
    <t>江门市玛尔斯厨电公司烤箱炉项目（原民生厨业）</t>
  </si>
  <si>
    <t>年产60万台烤箱炉项目。</t>
  </si>
  <si>
    <t>江门朗天照明有限公司大功率节能照明设备及绿色光源研发制造中心项目</t>
  </si>
  <si>
    <t>新建大功率LED灯具生产线4条，以及建设绿色光源研发制造中心。建筑内容包括生产厂房、研发中心、办公楼、仓库等。</t>
  </si>
  <si>
    <t>江门市景诚电子信息项目</t>
  </si>
  <si>
    <t>占地15亩，进行厂房建设和设备投入。</t>
  </si>
  <si>
    <t>无限极扩产项目</t>
  </si>
  <si>
    <t>健康保健品生产线。</t>
  </si>
  <si>
    <t>江门航通船业有限公司海洋工程船舶制造项目</t>
  </si>
  <si>
    <t>建造船舶30艘以上，建设二期厂区，增加涂装、拼装等生产线。</t>
  </si>
  <si>
    <t>江门市长河化工实业集团有限公司韧性不饱和树脂项目</t>
  </si>
  <si>
    <t>年产韧性不饱和树脂7万吨。</t>
  </si>
  <si>
    <t>广东重型商用车基地项目</t>
  </si>
  <si>
    <t>规划用地33平方公里，以富华集团为龙头，建设重型商用整车及商用车零部件生产基地。</t>
  </si>
  <si>
    <t>台山康达电器制品有限公司家用电器生产项目</t>
  </si>
  <si>
    <t>电子热水瓶、冷热饮水机、迷你缝纫机等。</t>
  </si>
  <si>
    <t>广东海亮铜业有限公司铜制品加工项目</t>
  </si>
  <si>
    <t>规划用地158亩，厂房建设与设备购置。</t>
  </si>
  <si>
    <t>广东达豪生物科技有限公司日用品生产项目</t>
  </si>
  <si>
    <t>生物技术研发；生产、销售五金制品、电子产品、日用品、清洁用品。</t>
  </si>
  <si>
    <t>开平市生路水龙头配件项目</t>
  </si>
  <si>
    <t>阀芯、水暖卫浴器材等产品。</t>
  </si>
  <si>
    <t>银湖湾游艇休闲度假区</t>
  </si>
  <si>
    <t>主要开发度假酒店、游艇俱乐部、商务会展中心以及意大利风情小镇。</t>
  </si>
  <si>
    <t>大广海湾先导区银洲湖开发建设项目</t>
  </si>
  <si>
    <t>大广海湾先导区建设，打造先进装备制造业、生物制药、精细化工、船舶等产业基地，包括新会装备产业园大泽园区、司前园区、罗坑园区、崖门粤澳合作产业园、珠西化工集聚区、古井临港产业园。</t>
  </si>
  <si>
    <t>江门产业转移工业园恩平园区东成片区开发建设项目</t>
  </si>
  <si>
    <t>规划开发建设3161.4亩，进行“七通一平”基础设施建设。</t>
  </si>
  <si>
    <t>广东南方职业学院产学研科技创新孵化基地</t>
  </si>
  <si>
    <t>建设教学区、机器人研发区、机器人制造区、高新技能人才教学培训区、管理服务区、生活区和运动区约18万平方米。</t>
  </si>
  <si>
    <t>鹤山市世安电子科技有限公司高密度互连积层板、精密多层线路板项目</t>
  </si>
  <si>
    <t>设计年产线路板200万平方米。</t>
  </si>
  <si>
    <t>江门市自信电机有限公司微电机、电子电器生产项目</t>
  </si>
  <si>
    <r>
      <t>建筑面积1</t>
    </r>
    <r>
      <rPr>
        <sz val="10"/>
        <rFont val="宋体"/>
        <family val="3"/>
        <charset val="134"/>
      </rPr>
      <t>.97万</t>
    </r>
    <r>
      <rPr>
        <sz val="10"/>
        <rFont val="宋体"/>
        <family val="3"/>
        <charset val="134"/>
      </rPr>
      <t>平方米，设计年产及加工微电机500万个、电子电器产品5万件。</t>
    </r>
  </si>
  <si>
    <t>鹤山市金岸科技实业有限公司高级自行车生产项目</t>
  </si>
  <si>
    <t>生产锂电电动自行车，高级自行车，总建筑面积2.9万平方米。</t>
  </si>
  <si>
    <t>鹤山市益丰达钢管有限公司铝制品生产项目</t>
  </si>
  <si>
    <t>年产铝制学步车20万台、铝管3300吨、铝制品10万套，总建筑面积3.5万平方米。</t>
  </si>
  <si>
    <t>鹤山市佳联构件有限公司混凝土管桩生产项目</t>
  </si>
  <si>
    <t>年产150万米混凝土管桩，总建筑面积3.8万平方米。</t>
  </si>
  <si>
    <t>鹤山市翔鸿投资有限公司云乡生态园项目</t>
  </si>
  <si>
    <t>项目用地面积1200亩，建设农业观光，休闲旅游，生态种植。</t>
  </si>
  <si>
    <t>年产50万吨矿石量、铅锌金属量2.67万吨，达到中型生产规模。</t>
  </si>
  <si>
    <t xml:space="preserve">鹤山市高捷实业有限公司玻璃机械制造项目 </t>
  </si>
  <si>
    <t>年产玻璃机械1070台，总建筑面积3.8万平方米。</t>
  </si>
  <si>
    <t>鹤山市绿湖农庄有限公司年产仔猪60万头现代化农业项目</t>
  </si>
  <si>
    <t>扩建怀孕舍、产房、保育舍等15.3万平方米。年存栏生猪15万头，年产仔猪60万头。</t>
  </si>
  <si>
    <t>以工业房地产开发模式建设工业园区，一期总建筑面积约4.1万平方米。</t>
  </si>
  <si>
    <t>大城格局（63项）</t>
  </si>
  <si>
    <t>江门市区餐厨垃圾收运处理项目</t>
  </si>
  <si>
    <t>日处理300吨餐厨垃圾。</t>
  </si>
  <si>
    <t>市住建局
市环保局
蓬江区政府
高新区 江海区
新会区政府</t>
  </si>
  <si>
    <t>政府电子政务云数据中心基础建设项目</t>
  </si>
  <si>
    <t>包括电子政务云数据中心机房楼、附属楼，以及电子政务云数据中心机房配套设施。</t>
  </si>
  <si>
    <t>市网信局
市公安局
市国资委
市建设集团</t>
  </si>
  <si>
    <t>高新综合污水处理厂二期配套管网项目</t>
  </si>
  <si>
    <t>新建污水管24公里</t>
  </si>
  <si>
    <t>台山市九岗生活垃圾填埋场</t>
  </si>
  <si>
    <t>日处理规模200吨，库容约124万立方米。</t>
  </si>
  <si>
    <t>台山工业新城水步污水处理系统首期工程</t>
  </si>
  <si>
    <t>建设规模为1万立方米/日，配套管网24公里。</t>
  </si>
  <si>
    <t>建筑垃圾消纳场</t>
  </si>
  <si>
    <t>台山、开平、鹤山、恩平等四市建筑垃圾消纳场。</t>
  </si>
  <si>
    <t>台山市政府
开平市政府
恩平市政府
鹤山市政府</t>
  </si>
  <si>
    <t>市住建局统筹。</t>
  </si>
  <si>
    <t>垃圾填埋场封场</t>
  </si>
  <si>
    <t>治理台山市三娘迳垃圾填埋场旧场封场、治理恩平市樟木坑生活垃圾填埋场封场。</t>
  </si>
  <si>
    <t>台山市政府
恩平市政府</t>
  </si>
  <si>
    <t>镇海湾红树林湿地公园</t>
  </si>
  <si>
    <t>1.台山市部分：把深井、北陡、汶村等地红树林纳入规划范围，总面积约4.5万亩（红树林面积约1.2万亩），打造综合性湿地公园。
2.恩平市部分：包括恩平市横陂镇生态养老及旅游地产项目，总占地面积2.3万亩，第一期开发面积0.3万亩，以养老和旅游相结合的模式开发。</t>
  </si>
  <si>
    <t>市林业园林局
台山市政府
恩平市政府</t>
  </si>
  <si>
    <t>2016市重点城建推进推介项目。</t>
  </si>
  <si>
    <t>大雁山东门</t>
  </si>
  <si>
    <t>建设东入口广场（包括入口牌坊、服务站、停车场等）、登山径。</t>
  </si>
  <si>
    <t>暂未出预算，待林业和园林局补充。</t>
  </si>
  <si>
    <t>滨江绿道延伸段</t>
  </si>
  <si>
    <t>江门段：新建约2公里绿道，宽3-6米；新建大亨古庙驿站，完善大亨古庙节点；
鹤山段：新建约4公里绿道，宽3-6米；新建东坡亭驿站。</t>
  </si>
  <si>
    <t>蓬江区政府
鹤山市政府
市住建局</t>
  </si>
  <si>
    <t>天沙河绿道（栈道）提升工程</t>
  </si>
  <si>
    <t>对天沙河绿道（栈道）的提升改造。</t>
  </si>
  <si>
    <t>蓬江区政府
市住建局
市规划局</t>
  </si>
  <si>
    <t>北调蓄湖工程</t>
  </si>
  <si>
    <t>总面积约48.58公顷，其中水域28.07公顷，公园绿地20.51公顷。</t>
  </si>
  <si>
    <t>圭峰山西门</t>
  </si>
  <si>
    <t>建设山门广场、游客服务中心、生态停车场、观光车接驳站点、环圭峰山车道入口等。</t>
  </si>
  <si>
    <t>新会思成湖</t>
  </si>
  <si>
    <t>1.编制思成湖修建性详细规划，完成新会城河规划并推进其开挖工作。 
2.拟采用PPP模式建设。</t>
  </si>
  <si>
    <t>新会区政府
高新区 江海区
市规划局
市林业园林局</t>
  </si>
  <si>
    <t>2016城建推介项目。</t>
  </si>
  <si>
    <t>台山大隆洞湿地公园</t>
  </si>
  <si>
    <t>本项目初步规划在大隆洞水库内，规划总面积约为2.5万亩，其中林地面积0.8万亩、水面面积2.1万亩。</t>
  </si>
  <si>
    <t>台山市政府
市林业园林局</t>
  </si>
  <si>
    <t>台城石花山北侧地质灾害整治工程</t>
  </si>
  <si>
    <t>景观水体区（生态湖）、亲水平台、广场、篮球及排球场、儿童活动场所、自行车道、登山道、步行径、绿化等。</t>
  </si>
  <si>
    <t>金山公园</t>
  </si>
  <si>
    <t>改造原有旧金山公园，占地约1000亩，分一期和二期，总体规划分为森林公园区、龙山湖湿地公园区、自然保护区、科普园区、配套服务区五大板块。</t>
  </si>
  <si>
    <t>开平市政府
市林业和园林局</t>
  </si>
  <si>
    <t>开平孔雀湖湿地公园（大沙河）</t>
  </si>
  <si>
    <t>项目总建设规模2554.3万平方米，分三期进行，公园将划分为湿地保育区、恢复重建区、宣教展示区、合理利用区、管理服务区。</t>
  </si>
  <si>
    <t>开平市政府
市林业园林局</t>
  </si>
  <si>
    <t>鳌峰山公园</t>
  </si>
  <si>
    <t>包括龙廊维修、追月楼维修、潮人径亭台设施建设等工程。</t>
  </si>
  <si>
    <t>恩平市政府
市林业园林局</t>
  </si>
  <si>
    <t>广东恩平地热国家地质公园</t>
  </si>
  <si>
    <t>1.恩平（那吉）水乡田园综合体：项目占地面积约1万亩,分为水乡度假村、石头村花海等片区。
2.恩平（大田）花中海温泉小镇旅游项目：占地约1.3万亩，打造温泉旅游综合体、温泉创意旅游社区。</t>
  </si>
  <si>
    <t>江海区农村易涝区整治工程</t>
  </si>
  <si>
    <t>建设南冲、南口、闪窖三个电排站。</t>
  </si>
  <si>
    <t>台山市沙堤渔港升级改造</t>
  </si>
  <si>
    <t>建设防波堤1166米，渔业码头300米，码头前沿作业区4500平方米，渔港管理中心1000平方米；建设渔货交易市场、水产加工区及配套设施。</t>
  </si>
  <si>
    <t>台山市烽火角水闸除险加固工程</t>
  </si>
  <si>
    <t>对水闸主体结构、钢闸门进行除险加固，更换电气设备。</t>
  </si>
  <si>
    <t>开平市交流渡水闸重建工程</t>
  </si>
  <si>
    <t>台城第二污水处理厂</t>
  </si>
  <si>
    <t>建设污水处理厂处理规模4万立方米/日。</t>
  </si>
  <si>
    <t>台城截污管网四期工程</t>
  </si>
  <si>
    <t>建设污水管网8.2公里。</t>
  </si>
  <si>
    <t>广东轨道交通学院新校区建设</t>
  </si>
  <si>
    <t>总建筑面积10.45万平方米。</t>
  </si>
  <si>
    <t>五邑大学高新区科教一体化基地</t>
  </si>
  <si>
    <t>五邑大学工业技术研究院、五邑大学创客空间和五邑大学创新沙龙等。</t>
  </si>
  <si>
    <t>鹤山市职业教育公共实训中心</t>
  </si>
  <si>
    <t>占地60亩，建设办公区、教学区、实训区、生活活动区等。</t>
  </si>
  <si>
    <t>新会一中校区扩建及公园新村改造：</t>
  </si>
  <si>
    <t>总建筑面积约1.8万平方米。</t>
  </si>
  <si>
    <t>新会区东区学校</t>
  </si>
  <si>
    <t>拟建小学、初中，规模约为3750人。</t>
  </si>
  <si>
    <t>新会睦洲小学新校区</t>
  </si>
  <si>
    <t>建筑面积1.15万平方米，安排36班，容纳1600学生。</t>
  </si>
  <si>
    <t>鹤山市社区学院（电大、教师进修学校搬迁）</t>
  </si>
  <si>
    <t>总建筑面积1.3万平方米。</t>
  </si>
  <si>
    <t>台城中心小学新校区建设工程</t>
  </si>
  <si>
    <t>新建一所高标准的小学。</t>
  </si>
  <si>
    <t>鹤山市沙坪街道第七小学</t>
  </si>
  <si>
    <t>利用原城镇中学41亩的校舍进行改造升级。</t>
  </si>
  <si>
    <t>四馆整合项目</t>
  </si>
  <si>
    <t>整合资源，将会议中心改造为文化馆，展览中心改造为华博馆核心展厅，美术馆原址改造，整合五邑图书馆、市文化馆原馆舍改造江门图书城。</t>
  </si>
  <si>
    <t>市文广新局
市建管中心</t>
  </si>
  <si>
    <t>台山市天然气利用项目</t>
  </si>
  <si>
    <t>市政燃气管道100公里。</t>
  </si>
  <si>
    <t>市区（蓬江、江海区、新会区）公共停车场</t>
  </si>
  <si>
    <t>备选包括：五邑大学北门东北侧绿地、 华园东路军分区门前北侧门球场、滨江新区接龙路停车场、江海区政府停车场等4个停车场项目；冈州广场、北安路校区集散广场、中医院、青少年宫、葵湖广场停车场等停车场项目。</t>
  </si>
  <si>
    <t>市住建局
蓬江区政府
高新区 江海区
新会区政府</t>
  </si>
  <si>
    <r>
      <rPr>
        <b/>
        <sz val="10"/>
        <rFont val="宋体"/>
        <family val="3"/>
        <charset val="134"/>
      </rPr>
      <t>儿童公园停车场：</t>
    </r>
    <r>
      <rPr>
        <sz val="10"/>
        <rFont val="宋体"/>
        <family val="3"/>
        <charset val="134"/>
      </rPr>
      <t>加设多层机械式停车设施，保留公园绿化用途，新增停车位300个。</t>
    </r>
  </si>
  <si>
    <t>蓬江区政府
市住建局
市规划局
市林业园林局
市卫计局</t>
  </si>
  <si>
    <r>
      <rPr>
        <b/>
        <sz val="10"/>
        <rFont val="宋体"/>
        <family val="3"/>
        <charset val="134"/>
      </rPr>
      <t>中心医院停车场：</t>
    </r>
    <r>
      <rPr>
        <sz val="10"/>
        <rFont val="宋体"/>
        <family val="3"/>
        <charset val="134"/>
      </rPr>
      <t>在中心医院周边地块建设多层停车楼。预计新增停车位2000个。</t>
    </r>
  </si>
  <si>
    <t>市卫计局
市住建局
市规划局
市国土局</t>
  </si>
  <si>
    <t>市一级应急避护场所示范点配套设施工程</t>
  </si>
  <si>
    <t>对华侨广场进行应急避护场所进行示范性改造。</t>
  </si>
  <si>
    <t>市民政局
市住建局</t>
  </si>
  <si>
    <t>江门市食品药品监管系统“3+1”快筛快检体系建设项目</t>
  </si>
  <si>
    <t>建设一个市级中心，7个县级分中心，30个镇级快筛快检室，100个示范市场快检室。</t>
  </si>
  <si>
    <t>市食药监局</t>
  </si>
  <si>
    <t>台山食品检验检测区域所建设项目</t>
  </si>
  <si>
    <t>实验室面积1500平方米。</t>
  </si>
  <si>
    <t>市食药监局
台山市政府</t>
  </si>
  <si>
    <t>台山核电综合服务区项目</t>
  </si>
  <si>
    <t>总建筑面积约8.5万平方米。</t>
  </si>
  <si>
    <t>滨江新城金融商务会展中心</t>
  </si>
  <si>
    <t>位于滨江新城启动区核心地段，面积3200亩，以在建的江门体育中心、会展中心、保利国际广场、五星级酒店为基础，规划营造具有现代化功能的金融商务空间。包括：“侨都之光”总部经济区和华侨中心。</t>
  </si>
  <si>
    <t>2016市重点城建推进推介项目。
招商项目。</t>
  </si>
  <si>
    <t>H-PARK 移动式集装箱（精品）度假酒店</t>
  </si>
  <si>
    <t>建设83间具有独立园景的独栋或双拼屋酒店房和3000多平方休闲活动广场。</t>
  </si>
  <si>
    <t>珠西数谷和市档案中心建设项目</t>
  </si>
  <si>
    <t>建设“大数据产业基地 + 国家一级档案馆 + 市民服务中心”。选址地块约82亩，建筑总面积约24万平方米。</t>
  </si>
  <si>
    <t>蓬江区政府
市档案局</t>
  </si>
  <si>
    <t>南方教育装备创新产业城</t>
  </si>
  <si>
    <t>位于珠西智谷群华科技园，首期开发运营面积约1.2万平方米，重点打造7大板块。</t>
  </si>
  <si>
    <t>蓬江区政府
市经信局
市教育局</t>
  </si>
  <si>
    <t>环五邑大学创客街区</t>
  </si>
  <si>
    <t>包括五邑大学和东湖公园资源整合、北新区慢行系统建设、江门万达广场的中欧国际服务中心及摩根国际的双创载体和人才公寓建设、周边地区改造建设科技和创意基地、孵化基地等项目。</t>
  </si>
  <si>
    <t>蓬江区政府
市科技局
五邑大学</t>
  </si>
  <si>
    <t>珠西金融商务中心</t>
  </si>
  <si>
    <t>规划用地约50亩，规划建筑面积20多万平方米集购物、休闲、餐饮、娱乐、文化、办公，居住多功能为一体的大型城市综合体。</t>
  </si>
  <si>
    <t>冈州创客</t>
  </si>
  <si>
    <t>包括金佣网远程交易小微企业创新基地、中科创新广场、中集模块化建筑研究院小微企业创业基地等项目。</t>
  </si>
  <si>
    <t>保利商住综合体项目</t>
  </si>
  <si>
    <t>总建筑面积47万平方米。</t>
  </si>
  <si>
    <t>碧和园现代农业观光园</t>
  </si>
  <si>
    <t>项目占地总面积1万亩，规划按照5A级景区标准建设现代农业示范区、农业旅游综合服务核心、庄园养生度假区、有机品质乐活区、文化民俗体验区和生态运动休闲区。</t>
  </si>
  <si>
    <t>新会枢纽新城</t>
  </si>
  <si>
    <t>规划总用地188.38平方公里，核心区面积约19.6平方公里。以会城组团为支撑，双水组团和三江睦洲组团为协同，实行错位发展。</t>
  </si>
  <si>
    <t>学宫文心</t>
  </si>
  <si>
    <t>通过“学宫千载”、“文心三脉”、“蓬江新汇”三个板块，细化各历史文化点周边发展规划，高起点打造看得见摸得着的“学宫文心”城市文化具象，还原城市历史面貌。</t>
  </si>
  <si>
    <t>新会区政府
市文广新局
市旅游局</t>
  </si>
  <si>
    <t>南岸印迹</t>
  </si>
  <si>
    <t>按“应保尽保，能保则保”原则，活化建设工业遗址公园等项目，配套开拓文化创意产业及适度的新经济与新消费，通过绿道、潮人径等系统联接打造优质产业带、生活圈。</t>
  </si>
  <si>
    <t>高新区 江海区
蓬江区政府
市规划局
市文广新局
市旅游局</t>
  </si>
  <si>
    <t>恩平市高铁新城</t>
  </si>
  <si>
    <t>位于深茂铁路恩平段站场西侧和北侧，规划发展城市综合体、酒店、房地产、商贸、物流等。</t>
  </si>
  <si>
    <t>岭南鹤武</t>
  </si>
  <si>
    <t>公园总规划面积约1880亩，包括梁赞文化区、入口服务区、生态农业区、水域生态区、水乡人文区。目前项目尚处于策划阶段。</t>
  </si>
  <si>
    <t>鹤山市政府
市林业园林局
市水务局
市旅游局</t>
  </si>
  <si>
    <t>特色小镇建设项目</t>
  </si>
  <si>
    <t>蓬江区潮连悦读小镇（总投资0.2元元）、新会区崖门镇（投资55万元）、江海区江南街道、台山市川岛镇、台山市都斛镇、台山市赤溪镇、鹤山市古劳镇、恩平航空小镇（总投资3.7亿元）、恩平市那吉镇</t>
  </si>
  <si>
    <t>各市（区）政府
市发展改革局
市住建局
市规划局
市林业园林局</t>
  </si>
  <si>
    <t>2016市重点城建推进推介项目。除潮连、崖门、航空小镇外，其他特色小镇总投资待定。</t>
  </si>
  <si>
    <t>海丝游归</t>
  </si>
  <si>
    <t>建设内容包括入选2018年世界文化遗产申报推荐项目“海上丝绸之路：中国史迹”首批申遗遗产点名单的“方济各•沙勿略墓园—大洲湾遗址”，以及葡王柱、广海卫城城墙遗址、烽火台等，建设广海海丝文化遗址公园、“广府人出洋第一港”主题文化公园及银信博物馆。</t>
  </si>
  <si>
    <t>台山市政府
市文广新局
市旅游局</t>
  </si>
  <si>
    <t>碉楼遗风</t>
  </si>
  <si>
    <t>体定位为碉楼遗风——世界碉楼文化遗产胜地、旷世侨韵——侨乡聚落文化精华结晶。具体包括：1.旷世碉楼谱：碉楼群结合潮人径，品味糅合古今中外特色建筑，感悟海外游子的故园情怀，瞻仰侨领思家报国的事迹。2.香村侨韵：结合田园乡村文化元素，体味传统生活方式的魅力。</t>
  </si>
  <si>
    <t>开平市政府
市文广新局
市旅游局</t>
  </si>
  <si>
    <t>中国侨都步行径</t>
  </si>
  <si>
    <t>完善“潮人径”功能配套并投入使用，全市共建成步行径3000公里，推动步行径智慧旅游APP应用和旅游驿站的开发建设。</t>
  </si>
  <si>
    <t>市旅游局
各市（区）政府</t>
  </si>
  <si>
    <t>恩州学泉</t>
  </si>
  <si>
    <t>规划研究区域包括恩平市域1698平方公里，重点规划区域中部潭江流域地区，西至锦江水库，东至歇马村。</t>
  </si>
  <si>
    <t>恩平市政府
市文广新局
市林业园林局</t>
  </si>
  <si>
    <t>江门市2017年重点建设项目调整计划</t>
  </si>
  <si>
    <t>市建设集团
市交通投资有限公司</t>
  </si>
  <si>
    <r>
      <rPr>
        <b/>
        <sz val="10"/>
        <color indexed="8"/>
        <rFont val="宋体"/>
        <family val="3"/>
        <charset val="134"/>
      </rPr>
      <t>白沙大道西（白沙桥－劳动大学）路面大修工程：</t>
    </r>
    <r>
      <rPr>
        <sz val="10"/>
        <color indexed="8"/>
        <rFont val="宋体"/>
        <family val="3"/>
        <charset val="134"/>
      </rPr>
      <t>一、二级公路，全长5.15公里，双向4（6）车道 。</t>
    </r>
  </si>
  <si>
    <r>
      <t>2016</t>
    </r>
    <r>
      <rPr>
        <sz val="10"/>
        <color indexed="8"/>
        <rFont val="宋体"/>
        <family val="3"/>
        <charset val="134"/>
      </rPr>
      <t>-2017</t>
    </r>
  </si>
  <si>
    <r>
      <t>2016-201</t>
    </r>
    <r>
      <rPr>
        <sz val="10"/>
        <color indexed="8"/>
        <rFont val="宋体"/>
        <family val="3"/>
        <charset val="134"/>
      </rPr>
      <t>7</t>
    </r>
  </si>
  <si>
    <t xml:space="preserve">
市网信局
江门移动
</t>
  </si>
  <si>
    <r>
      <t>民生共享（7</t>
    </r>
    <r>
      <rPr>
        <b/>
        <sz val="10"/>
        <color indexed="8"/>
        <rFont val="宋体"/>
        <family val="3"/>
        <charset val="134"/>
      </rPr>
      <t>2</t>
    </r>
    <r>
      <rPr>
        <b/>
        <sz val="10"/>
        <color indexed="8"/>
        <rFont val="宋体"/>
        <family val="3"/>
        <charset val="134"/>
      </rPr>
      <t>项）</t>
    </r>
  </si>
  <si>
    <t>附件3</t>
  </si>
  <si>
    <r>
      <t>1-</t>
    </r>
    <r>
      <rPr>
        <b/>
        <sz val="28"/>
        <rFont val="华文中宋"/>
        <family val="3"/>
        <charset val="134"/>
      </rPr>
      <t>10</t>
    </r>
    <r>
      <rPr>
        <b/>
        <sz val="28"/>
        <rFont val="华文中宋"/>
        <family val="3"/>
        <charset val="134"/>
      </rPr>
      <t>月市重点项目建设完成情况汇总表</t>
    </r>
  </si>
  <si>
    <t>建设起
止年限</t>
  </si>
  <si>
    <r>
      <t>2017年度1-</t>
    </r>
    <r>
      <rPr>
        <b/>
        <sz val="12"/>
        <color indexed="10"/>
        <rFont val="宋体"/>
        <family val="3"/>
        <charset val="134"/>
      </rPr>
      <t>10月完成投资</t>
    </r>
  </si>
  <si>
    <t>已落实资金情况</t>
  </si>
  <si>
    <t>2017年投资完成率（%）</t>
  </si>
  <si>
    <t>与时间进度相比（%）</t>
  </si>
  <si>
    <t>项目进展情况</t>
  </si>
  <si>
    <t>主要存在问题或未能达到时间进度的原因</t>
  </si>
  <si>
    <t>解决措施</t>
  </si>
  <si>
    <t>总计（348项）</t>
  </si>
  <si>
    <t>交通一体(76项)</t>
  </si>
  <si>
    <t>已基本完成征地拆迁工作。</t>
  </si>
  <si>
    <t>1、线路工程进展：正线铺轨已完成200单线公里,完成比例90%，计划11月底完成正线铺轨
2、站房工程进展：双水、台山、开平、恩平站设计已完成，正在进行地基桩基处理；江门站已召开站房初步设计评审会，正抓紧解决批复前置工作。</t>
  </si>
  <si>
    <t/>
  </si>
  <si>
    <t>截至10月底，已签订征地协议299.7亩，占比63.1%，其中已完成交地132.35亩，占征地总面积的27.87%。</t>
  </si>
  <si>
    <t>1、工程进展：桥梁，桩基完成325根，完成设计量7.8%；承台完成18个，完成设计量3.9%；路基，旋喷桩累计完成200m；
2、三电迁改进展：蓬江区和鹤山市的三电迁改问已于11月1日开标，待招投标程序完成后即可开展三电迁改工作；
3、征地拆迁进展：正在加快推进征地拆迁及用地报批等工作。</t>
  </si>
  <si>
    <t>1、南沙港铁路蓬江段夹心地问题。产生原因：蓬江区和南沙港铁路公司对南沙港铁路蓬江段征拆过程中夹心地、边角地的认定存在分歧。
2、南沙港铁路鹤山段征地拆迁进展缓慢。</t>
  </si>
  <si>
    <t>建议蓬江区政府、鹤山市政府、市发改局协调落实。</t>
  </si>
  <si>
    <t>已征土地330.18亩，未征土地59.52亩。</t>
  </si>
  <si>
    <t>1、江门站实施方案基本稳定；
2、江门站市政配套设施工程项目（EPC）、全过程咨询服务、审图、监理、造价咨询和环评项目已完成招标工作，各中标单位已开展相关的工作。
3、珠西综合交通枢纽江门站配套设施工程可行性研究报告已完成。目前，江门站的初步设计已完成设计单位铁四院的内部评审；配套设施工程已召开初步设计的专家评审会，目前正根据专家意见修改设计方案。
4、目前已完成场地平整（除未征拆区域），施工临时用电已接入，主要施工便道、钢筋加工场、材料库房、实验室标养室、储水池、洗车槽设备安装、沉淀池、安全体验馆等项目建设前期工程也经已完成。目前，正在进行基坑开挖的前期工作。
5、项目已于10月30日开工。</t>
  </si>
  <si>
    <t>五邑路至三江段主辅道工程</t>
  </si>
  <si>
    <r>
      <t>五邑路至三江段主辅道工程：</t>
    </r>
    <r>
      <rPr>
        <sz val="12"/>
        <rFont val="宋体"/>
        <family val="3"/>
        <charset val="134"/>
      </rPr>
      <t>快速路，全长15.4公里，主道双向8车道，辅道双向4车道。</t>
    </r>
  </si>
  <si>
    <t>辅道未落实。</t>
  </si>
  <si>
    <t>一标段主道已完成；二标段新会大道高架桥主体及附属工程已完成，东甲立交主体工程已全部完成，桥面附属已完成90%，辅道路基工程已完成设计总量的90%；三标段主辅道基本进入堆载期，主辅道因受江门南站方案调整已暂停施工；四标段银鹭立交主线桥主体工程已全部完成；辅道桥正在施工剩余6联连续梁；五标段茶坑隧道共有21个节段，现已完成10个节段的主体工程施工；六标段江门水道桥主体工程已完成，新中公路跨线桥右幅下部结构已全部完成，正在施工左幅下部结构及右幅架梁。</t>
  </si>
  <si>
    <t>辅道用地未完成规划调整，用地未落实。</t>
  </si>
  <si>
    <t>建议新会区政府、市国土资源局协调落实。</t>
  </si>
  <si>
    <t>新会会城至崖门段（含银鹭大道）</t>
  </si>
  <si>
    <r>
      <t>新会会城至崖门段（含银鹭大道）：</t>
    </r>
    <r>
      <rPr>
        <sz val="12"/>
        <rFont val="宋体"/>
        <family val="3"/>
        <charset val="134"/>
      </rPr>
      <t>快速路，全长43.1公里，双向6车道，局部8车道。</t>
    </r>
  </si>
  <si>
    <t>1.银鹭大桥：正在开展桥梁连续刚构和跨线桥施工，跨线桥的主跨现浇段施工已完成。
2.银鹭大道二期工程：正在填筑路基超载预压土方及进行桥梁桩基、墩柱施工，已完成总工程量65%。 
3.银鹭大桥西岸至崖门段：一标段施工图设计已通过审查，二标段初步设计文件已批复，正开展施工图设计工作。全线征地工作正在推进。A1工区已经进场清表和小冈桥水上桩基在施工中；A2工区涉铁路段交通改道已完成并开始破除旧路面。</t>
  </si>
  <si>
    <t>银鹭大桥西岸至崖门段用地未落实。</t>
  </si>
  <si>
    <t>建议新会区政府落实。</t>
  </si>
  <si>
    <t>五洞至五邑路段辅道</t>
  </si>
  <si>
    <r>
      <t>五洞至五邑路段辅道：</t>
    </r>
    <r>
      <rPr>
        <sz val="12"/>
        <rFont val="宋体"/>
        <family val="3"/>
        <charset val="134"/>
      </rPr>
      <t>快速路，全长约40公里（左右辅道合计），双向4车道。</t>
    </r>
  </si>
  <si>
    <t>无。</t>
  </si>
  <si>
    <t>五洞至西环路隧道：已完成全部软基桩处理和桥桩施工,综合管廊完成1400米，顶管完成1948米，清淤完成19.91万方，土石方完成78万方，挡墙完成3560米，排水沟完成3500米，电缆沟完成3410米，通讯沟完成6250米，供水管2350米,路基填筑完成50万方，雨污水管完成3000米，碎石垫层4万㎡,基层8.2万㎡，路缘石10000米，土工格栅完成3000㎡，水稳100000㎡，沥青路面80000㎡。
西环路隧道至五邑路：软基桩处理已完成，完成10kV电缆沟施工15529米，110kV电缆沟8623米，雨污水管19994米，土石方完成43.4万方，箱涵顶推已完成,暗渠完成1215米，A、B匝道桥已完成，通信管沟6250米,水稳层38万㎡，沥青路面完成37万㎡。路灯安装178杆，标志牌安装145套，交通信号灯完成20组，波形护栏完成2000m，绿化喷淋安装4000m。完成七座人行天桥土建施工。完成龙湾下穿隧道墙体绿化，跨线桥涂装，完成辅道绿化种植30%。</t>
  </si>
  <si>
    <t>市建管中心
市住房城乡建设局</t>
  </si>
  <si>
    <t>鹤山段辅道工程</t>
  </si>
  <si>
    <r>
      <t>鹤山段辅道工程：</t>
    </r>
    <r>
      <rPr>
        <sz val="12"/>
        <rFont val="宋体"/>
        <family val="3"/>
        <charset val="134"/>
      </rPr>
      <t>快速路，全长8.2公里（左右辅道合计），双向4车道。</t>
    </r>
  </si>
  <si>
    <t>完成土石方66.8万方，鱼塘回填48.5万方,完成软基桩处理、桥桩施工，挡墙完成2168米，排水沟完成540米，雨污水管各完成3285米，给水管道完成4000米;电排站完成一个，U型槽19节已完成，通讯管道完成4000米，电力管沟800米,边坡护坡14000平方米。上、中社泵房已完成，佛开泵房完成土建施工。完成土方卸载3.9万方。完成水稳层80000㎡。沥青路面7000㎡。</t>
  </si>
  <si>
    <t>省道S270线三江至南门大桥段快速化改造工程</t>
  </si>
  <si>
    <r>
      <t>省道S270线三江至南门大桥段快速化改造工程:</t>
    </r>
    <r>
      <rPr>
        <sz val="12"/>
        <rFont val="宋体"/>
        <family val="3"/>
        <charset val="134"/>
      </rPr>
      <t>快速路，全长29公里，双向6车道。</t>
    </r>
  </si>
  <si>
    <t>项目已完成立项，初步设计已通过评审，正在开展图纸修编。已完成PPP资格预审及项目入库，环境影响评价、防洪评价等相关手续也在加快推进。</t>
  </si>
  <si>
    <t>江门段征地总面积约为9285.18亩，截至2017年10月30日，已征地9040.79亩，交地8675.27亩，完成93.43%，其中新会区完成93.97%，台山市完成91.68%，开平市完成94.22%，恩平完成100%.</t>
  </si>
  <si>
    <t>1.项目已施工。
2.林地报批已获批复，社保材料已获省人社厅批复。
3.整体用地报批材料先行上报省国土资源厅进行初审，正在补件。
4.江门段施工图已批复。</t>
  </si>
  <si>
    <t>征地拆迁有所滞后。</t>
  </si>
  <si>
    <t>建议市交通运输局、新会区政府、台山市政府、开平市政府、恩平市政府落实。</t>
  </si>
  <si>
    <t>市交通运输局
新会区政府
台山市政府
开平市政府
恩平市政府</t>
  </si>
  <si>
    <t>江门段征地工作完成100%，拆迁工作完成100%。</t>
  </si>
  <si>
    <t>一、项目资金：全线截至10月15日，银行贷款累计到位100亿元，资本金累计到账64.98亿元。 
二、工程形象：
1.江门段路基工程累计完成590立方，完成比例96.3%；软基处理累计完成12.6公里，完成比例100%；
2.江门段桥梁灌注桩累计完成5191根，完成比例99.8%；立柱累计完成4502根，完成比例99.7%；预制箱梁累计完成8259片，完成比例99.6%；现浇箱梁累计完成193联，完成比例97.5%；
3.江门段隧道工程累计完成356米，完成比例100.00%；
三、10月份完成投资700万元，2017年累计完成投资33817万元。</t>
  </si>
  <si>
    <t>根据营运需要，需在潮连修建集中居住区。已确定选址，目前已超过江门市政府在7月17日全市高速公路建设推进会上，明确8月中旬交地的时间要求。9月13日蓬江区亢副区长到现场督导，要求在10月底完成全部鱼塘清塘移交，目前差一口鱼塘未完成协商，其余鱼塘正逐步移交。</t>
  </si>
  <si>
    <t>建议市公路局、蓬江区政府落实。</t>
  </si>
  <si>
    <t>市公路局
蓬江区政府
高新区（江海区）
鹤山市政府</t>
  </si>
  <si>
    <t>项目已取得国土资源部的用地批复，江门段全线需征地4335.74亩，已完成全部交地，补征地工作进行中。</t>
  </si>
  <si>
    <t>项目已取得国土资源部的用地批复，江门段全线需征地4335.74亩，已完成全部交地，补征地工作进行中，各标段正抓紧施工。</t>
  </si>
  <si>
    <t>市交通运输局
市国土资源局
开平市政府
恩平市政府</t>
  </si>
  <si>
    <t>已签订恩平段征地拆迁包干协议;开平段征地拆迁协议已基本达成一致。</t>
  </si>
  <si>
    <t>1.本项目已不涉及修编后广东恩平地热国家地质公园范围；穿越潭江广东鲂国家级水产种质资源保护区报告已获得农业部批复；
2.生态严控区取得了省环境技术中心意见
3.环境影响评价进展：已召开专家评审会，并于10月20日通过厅长办公会审议，预计11月初批复。</t>
  </si>
  <si>
    <t>环评尚未批复。</t>
  </si>
  <si>
    <t>建议市交通运输局跟进落实。</t>
  </si>
  <si>
    <t>市交通运输局
市国土资源局
恩平市政府
开平市政府</t>
  </si>
  <si>
    <t>开平至阳江段</t>
  </si>
  <si>
    <r>
      <t>开平至阳江段：</t>
    </r>
    <r>
      <rPr>
        <sz val="12"/>
        <rFont val="宋体"/>
        <family val="3"/>
        <charset val="134"/>
      </rPr>
      <t>高速公路改扩建，江门段约80公里，扩建为双向8车道</t>
    </r>
  </si>
  <si>
    <t>全线征地拆迁协议已签订。</t>
  </si>
  <si>
    <t>项目已完成立项，正开展征地拆迁工作。</t>
  </si>
  <si>
    <t>输油管道迁改（保护）问题需进一步协调。</t>
  </si>
  <si>
    <t>建议市交通运输局落实。</t>
  </si>
  <si>
    <t>三堡至水口段</t>
  </si>
  <si>
    <r>
      <t>三堡至水口段：</t>
    </r>
    <r>
      <rPr>
        <sz val="12"/>
        <rFont val="宋体"/>
        <family val="3"/>
        <charset val="134"/>
      </rPr>
      <t>高速公路改扩建，原佛开高速4车道改8车道，全长33.4公里。</t>
    </r>
  </si>
  <si>
    <t>项目已取得用地批复。
征地总面积约为1068.65亩，截至2017年10月30日，已完成交地1059.04亩，完成99.1%，实际可进场施工面积1058.65亩，完成99.06%。</t>
  </si>
  <si>
    <t>项目用地已批复。项目已于5月7日全线全面开工。</t>
  </si>
  <si>
    <t>输油管道迁改（保护）工作进展缓慢。</t>
  </si>
  <si>
    <t>建议市交通运输局协调相关部门尽快落实。</t>
  </si>
  <si>
    <t>市交通运输局 
市国土资源局
新会区政府
鹤山市政府</t>
  </si>
  <si>
    <t>用地指标未落实。</t>
  </si>
  <si>
    <t>已完成：基本完成预征地工作，主线施工图修编完成并并报交通主管部门审批，多划基本农田占用方案（台山段）编制并经省国土资源厅批复并已公告，取得主线及龙山支线使用林地审核同意书、取得台城河特大桥占用河道水利工程用地行政许可决定书，取得通航安全评估批复、取得文物意见函，施工便道浇筑，沿线房屋评估工作。
正在进行：台城河特大桥、黄道益大桥、下洞大桥、禾风岭大桥、芦霞跨线桥、双门大桥桩基施工，龙山支线梁场预制梁制作、主线部分路基、涵洞、盖梁施工，部分桩基检测等工作，芦霞隧道主洞开挖支护、下穿深茂铁路桥下桥左幅、右幅桥顶模浇筑完成，进一步开展征地拆迁及三线迁改相关工作，隧道第三方监测工作。</t>
  </si>
  <si>
    <t>建议台山市政府、市国土资源局落实。</t>
  </si>
  <si>
    <t>等级公路网（25项）</t>
  </si>
  <si>
    <t>新会段改扩建工程</t>
  </si>
  <si>
    <r>
      <t>新会段改扩建工程：</t>
    </r>
    <r>
      <rPr>
        <sz val="12"/>
        <rFont val="宋体"/>
        <family val="3"/>
        <charset val="134"/>
      </rPr>
      <t>一级公路兼城市道路，全长42公里,双向6车道（部分8车道和10车道）。</t>
    </r>
  </si>
  <si>
    <t>1.工可报交通厅审查，待批；
2.土地预审报告报国土厅审查，待批；
3.规划选址意见报告报住建厅审查，待批；
4.稳评报告已批。</t>
  </si>
  <si>
    <t>国道G240线新会会城至牛湾段和国道G240线台山大江至那金段两个项目在省发改委下达2016～2018项目库中原为一个项目—国道G240线新会东甲至台山那金段改线工程，由于项目跨新会区和台山市，经请示省发改委，同意拆分为国道G240线新会会城至牛湾段和国道G240线台山大江至那金段两个项目进行立项。目前正在按照省国土资源厅的要求对土地预审资料进行修改，完成后重新上报。</t>
  </si>
  <si>
    <t>建议市公路局落实。</t>
  </si>
  <si>
    <t>台山大江至那金段改扩建工程</t>
  </si>
  <si>
    <r>
      <t>台山大江至那金段改扩建工程：</t>
    </r>
    <r>
      <rPr>
        <sz val="12"/>
        <rFont val="宋体"/>
        <family val="3"/>
        <charset val="134"/>
      </rPr>
      <t>一级公路兼城市道路，全长39公里，双向6车道（部分8车道）。</t>
    </r>
  </si>
  <si>
    <t>1.工可报交通厅审查，待批；
2.土地预审报告报国土厅审查，待批；
3.规划选址意见已批；
4.稳评报告已批。</t>
  </si>
  <si>
    <t>无新增用地。</t>
  </si>
  <si>
    <t>1.完成排水沟清淤2.3km，占总量的4.5%；
2.完成水沟修复砌筑293米，占修复总量的100%；
3完成路肩硬化3处，面积213.3㎡。</t>
  </si>
  <si>
    <t>1.项目公司、施工单位管理架构已建立，但施工力量投入不足；
2.施工许可手续未完善；                                
3.三级清单江门市财政局还未审查完成定稿。</t>
  </si>
  <si>
    <t>建议市公路局督促尽快完善相关工作。</t>
  </si>
  <si>
    <t>目前土石方开挖完成109.7万方，土方填筑完成33.8万方；单向水泥搅拌桩完成8.87万m，塑料排水板完成10.06万m；挡土墙完成1763m；盖板涵完成6座。桩基共计完成666根，墩柱共计完成265个，预制箱梁共计完成488片。</t>
  </si>
  <si>
    <t>全线混凝土已铺设完成，正在砌筑中间隔离带。</t>
  </si>
  <si>
    <t>已完成立项，正开展勘察设计招标工作，计划10月底完成；同时正积极开展PPP前期相关工作，准备将PPP实施方案上报市政府审批。</t>
  </si>
  <si>
    <t>项目跨鹤山市、蓬江区，鹤山段资金按PPP模式筹集，蓬江段资金未落实。</t>
  </si>
  <si>
    <t>建议蓬江区政府、市公路局落实。</t>
  </si>
  <si>
    <t>正在进行主桥连续刚构挂篮施工。</t>
  </si>
  <si>
    <t>已完工通车。</t>
  </si>
  <si>
    <t>1.完成旧水泥砼路面换板34505.75㎡，约占总量的88.90%；
2.完成水泥稳定碎石基层77930.5㎡，约占总量的28.65%；
3.完成封层21375 ㎡，约占总量的7%；
4.完成面层4027.5㎡，约占总量的1.25%；
5.涵洞完成0.5座，完成总量的7%。</t>
  </si>
  <si>
    <t>1.项目公司、施工单位管理架构已建立，但施工力量投入不足；
2.施工许可手续未完善（已报交通局办理）；                                
3.三级清单江门市财政局还未审查完成；                                     
4.本项目未包含行车道改造外的人行道、绿化、路灯等工程。</t>
  </si>
  <si>
    <t>建议市公路局、台山市政府督促尽快完善相关工作。</t>
  </si>
  <si>
    <t>1.完成旧水泥砼路面换板8979㎡，占总量的100%；
2.4%水稳基层累计完成10362㎡，约占总量的27.75%；
3.5%水稳完成28770㎡，约占总量的33.62%；
4.圆管涵完成完成2道，1座盖板涵完成0.5道，约占总量的80%。</t>
  </si>
  <si>
    <t>1.项目公司、施工单位管理架构已建立，但施工力量投入不足；
2.施工许可手续未完善（已报交通局办理）。</t>
  </si>
  <si>
    <t>1.挖补段垫层累计完成18470㎡，占总量的44.22%；
2.全挖段垫层累计完成5742㎡，占总量的25.32%；
3.加铺段硬路肩破碎冲击压实累计完成24651㎡，占总量的49.73%。加铺段垫层累计完成88793㎡，占总量的49.8%；
4.加铺段面层累计完成60593㎡，占总量的30.58%；
5.钢筋制作安装HPB300钢筋制作累计完成123700kg，占总量的32.91%；HRB400钢筋制作累计完成20900kg，占总量的25.71%；
6.1cm沥青封层累计完成67047㎡，占总量的31.66%；路面清缝、灌缝累计完成11920㎡，占总量的41.86%，标线累计完成426㎡，占总量的2.7%。</t>
  </si>
  <si>
    <t>项目公司、施工单位管理架构已建立，但施工力量投入不足。</t>
  </si>
  <si>
    <t>1.征地工作已完成。 2.省国土厅已批复建设项目用地。</t>
  </si>
  <si>
    <t>一、10月份完成投资200万元，2017年累计完成投资3300万元。
二、工程完成进度：                                           
1.已完成路基工程，完成级配碎石垫层，完成水沟；
2.4%水泥含量稳定碎石底基层72.3%，完成5%水泥稳定碎石路面调平层85%，5%水泥含量稳定碎石基层22.4%；
3.完成路面透层50.00%，完成路面下封层50.00%，完成水泥混凝土面层约占工程量的32.87%。</t>
  </si>
  <si>
    <t>基本完成征地工作。</t>
  </si>
  <si>
    <t>项目分2标段，其中大桥标完成主墩0#块施工83%，完成主桥连续梁施工35%，完成引桥下部结构施工100%，完成小箱梁安装60%；路基路面标完成路基、涵洞施工80%，杜溪桥已完成盖梁建设，小箱梁吊装完成60%。</t>
  </si>
  <si>
    <t>正在开展征拆工作</t>
  </si>
  <si>
    <t>一、10月份完成投资5000万元，2017年累计完成投资13180万元。  
二、工程进度： 1.项目纳入国省道PPP项目，已完成社会投资人招标并签订合作合同，于2016年12月15日启动，完成了项目部的组建，工地试验室及钢筋加工场的建设；
2.建设方案采用全线按快速化标准规划、部分路段预留条件分期实施的远近期结合方案，具体为：南山路立交以东近期仅实施快速路标准的主道工程即双向八车道城市主干路，且预留快速化条件；南山路立交以西按快速化实施扩建；                              
3.已完成施工图设计、新民新礼大桥主桥施工图审查工作；已完成水土保持、防洪评价、通航条件影响等评价和论证的评审工作；正在开展地质灾害评估、压覆矿审查、地震安评、文物调查、铁路并行段专项研究等工作；
4.已开始征地拆迁工作，先行工程外海立交正在进行路基、排水工程施工及管线迁改工作。</t>
  </si>
  <si>
    <t>1.五邑路扩建工程涉及较大面积征拆，且拆迁统计数量和标准与概算相比有较大规模增加（约2亿元）；
2.外海立交范围管线迁改工作进展缓慢。
解决措施：
江海区政府已形成征拆工作方案，正在开展征拆准备工作。</t>
  </si>
  <si>
    <t>建议市公路局、高新区（江海区）协调加快落实。</t>
  </si>
  <si>
    <t>市公路局
市住房城乡建设局
市城乡规划局
高新区（江海区）
新会区政府</t>
  </si>
  <si>
    <t>1.完成旧路处理工程挖土方2083.98m³，占设计总量的25.08%；
2.完成旧路处理挖旧路板22cm厚12230㎡，占设计总量的96.3%；
3.完成旧路处理挖旧路基层15～35cm厚15725.3㎡，占设计总量的96.3%；
4.完成（加铺段）路面工程面层混凝土浇筑（加铺段）32250㎡，占设计总量的36.72%；5%水稳层铺筑42889.5㎡，占设计总量的47.10%；3%水稳底基层加宽6952㎡，占设计总量的40.11%；C15砼路肩加宽7168.6㎡，占设计总量的84.54%；
5.完成（挖除新建段）路面工程面层混凝土浇筑4946.3㎡，占设计总量的32.37%；5%水稳层铺筑1437.8㎡，占设计总量的48.4%；3%水稳底基层铺筑1544.3㎡，占设计总量的48.4%；C15垫层（变更）浇筑10352.8㎡，占设计总量的43.64%；
6.完成土路肩培土工程9312.5㎡，占设计总量的53.3%；
7.完成圆管涵基础土方开挖2206.5m³，占设计总量的367%；砂砾垫层45.1m³，占设计总量的37.6%；管节安装320m，占设计总量的222%；石屑回填571.65m³，占设计总量的87.5%；浆砌石砌筑50.8m³，占设计总量的50.8%,；C20混凝土214.8，占设计总量的429%；
8.完成特殊路基段挖土方（含挡墙）949.08m³，占设计总量的39.9%；碎石换填489.51m³，占设计总量的61%；
9.完成挡墙M7.5浆砌片石砌筑329.04m³占设计总量的15.8%。</t>
  </si>
  <si>
    <t>1.项目公司、施工单位管理架构已建立，但施工力量投入不足；
2.施工许可手续未完善（已报交通局办理）；
3.三级清单江门市财政局还未审查完成。</t>
  </si>
  <si>
    <t>1. 完成路面工程挖除旧路厚25cm水泥砼16915.5㎡，占设计总量的94.41%；
2.完成路面工程挖除旧路基土石方1323.64m³，占设计总量的11.24%；
3. 完成路面工程C15素砼基层15cm厚浇筑19622.2㎡，占设计总量的100%；
4. 完成5%水稳层铺筑18773㎡，占设计总量的100%；
5. 完成厚24cm水泥砼面层浇筑29095.5㎡，占设计总量的74.81%；
6. 完成钢筋制作安装41200.43kg，占设计总量的33.1%；
7.完成圆管涵基础土方开挖1010.5m³，占设计总量的125%；C20基础砼浇筑13.2m³，占设计总量的440%；碎石垫层铺筑56m³，占设计总量的329%；石屑回填762.6m³，占设计总量的545%；Ф750管节制作安装126.5m，占设计总量的575%；Ф1000管节制作安装21m，占设计总量的12%；
8. 完成路面沥青灌缝402.5m，占设计总量的7%；
9.完成路肩培土111.71m³，占设计总量的4%。</t>
  </si>
  <si>
    <t>1.项目公司、施工单位管理架构已建立，但施工力量投入不足；
2.施工许可手续未完善（已报交通局办理）；                               
3.三级清单江门市财政局还未审查完成。</t>
  </si>
  <si>
    <t>已完成征地。</t>
  </si>
  <si>
    <t>项目加紧建设中，争取年底建成通车。</t>
  </si>
  <si>
    <t>市交通运输局
高新区（江海区）</t>
  </si>
  <si>
    <t>征地约686.18亩。</t>
  </si>
  <si>
    <t>一、截止到10月22日本月完成投资223万元，2017年累计完成4672万元。                                                   
二、工程进展：
1.DHBK8+445.062-DHBK8+511.281褥垫层本月施工完成1565.3m³，累计完成1565.3m³,累计完成100%；土工格栅本月铺设完成4816.4㎡，累计完成4816.4㎡，累计完成100%；高压旋喷桩累计施工完成14164.5m, 累计完成100%。
2.礼东大桥右幅引桥桩基本月施工完成106.1m，累计完成973.3m，累计完成73.72%；主墩桩基施工本月完成119.5m，累计施工完成729m，累计完成100%；过渡墩桩基累计施工完成207.8m，累计完成52.69%。
3.礼东大桥右幅13#墩系梁施工完成，基础系梁累计完成11.5m³，累计完成7.07%。 
4.K5+520-K5+860段路基（预制梁场）管桩累计施工完成43147m，累计施工完成40.01%；褥垫层累计施工完成4400m³，累计完成28.41%；土工合成材料累计完成7200㎡,累计施工完成13.95%；。
5.威东村桥头管桩累计施工完成11203m，累计施工完成33%。
三、征地、拆迁迁改情况：
1.完成征地130亩,占符合土规的95%；
2.会港大道全线土规调整已完成；
3.江海区已将87.63亩水田组卷上报，办理用地报批手续。
4.梁场电力迁改施工中，进度60%；    
5.自来水、通信线路均已完成临时迁改并投入使用。</t>
  </si>
  <si>
    <t>1.实施范围调整及项目PPP改造导致已开工的部分工作面无法继续施工，调整及PPP改造时间未落实，给下步项目整体施工生产安排和经营管理带来巨大压力；                     
2.因受水田占补平衡问题制约，对项目总体施工产生影响巨大，目前已初步提出水田解决方案（分期分批解决），根据工期制定用地计划；
3.因项目水田占补不平衡问题突出，业主及江海区政府相关部门要求对红线内占用水田部分区域进行复绿，等待水田占补问题解决后再恢复，现已复绿完成，这对项目总体施工产生影响巨大；                       
4.胜利南交叉口衔接路段已进入路基填土方施工阶段，但因“十九”大会议召开、政府维稳等多方面因素影响，周边所有土料取土场全部封闭，停止一切土料供应，无法开展路基填筑施工；
5.符合土规土地已基本交地完毕，剩余2户拆迁户及停车场未能交地。因江珠高速征拆补偿、安置等遗留问题，街道与村委做了大量工作均未能取得成效，由于在预制梁场内，对梁场规划建设有很大的影响，已将问题反馈到总指办及江海区政府。</t>
  </si>
  <si>
    <t>建议市公路局、高新区（江海区）等加快落实相关该工作。</t>
  </si>
  <si>
    <t>市公路局
蓬江区政府
高新区（江海区）
新会区政府</t>
  </si>
  <si>
    <t>全线表土清除、鱼塘清淤换填和小桥桩基础施工已完成。正在进行塑料排水板打设和路基填土施工。</t>
  </si>
  <si>
    <t>新会区政府
市交通运输局</t>
  </si>
  <si>
    <t>项目用地已完成征地工作。</t>
  </si>
  <si>
    <t>1、完成H1 K0+025钢筋砼板盖涵的基础和墙身混凝土浇筑。
2、开始H1 K0+025至H1 K0+750段的路基填挖工程。
3、已完成H1K0+360至H1 K0+750段和第三段的清表工作。</t>
  </si>
  <si>
    <t>东线工程（开平市环城公路东环段工程）(k0+000—k7+441)</t>
  </si>
  <si>
    <r>
      <t>东线工程（开平市环城公路东环段工程）(k0+000—k7+441)：</t>
    </r>
    <r>
      <rPr>
        <sz val="12"/>
        <rFont val="宋体"/>
        <family val="3"/>
        <charset val="134"/>
      </rPr>
      <t>一级公路，全长7.441公里，特大桥1512延米/座。</t>
    </r>
  </si>
  <si>
    <t>已完成征地工作。</t>
  </si>
  <si>
    <t>项目分2标段，其中大桥标完成主桥箱梁15#块施工，完成南岸引桥下部结构施工97%；路基标完成路基、中小桥、涵洞施工92%。</t>
  </si>
  <si>
    <t>北线东延线一期工程（开平市环城公路北环东延线一期工程）</t>
  </si>
  <si>
    <r>
      <t>北线东延线一期工程（开平市环城公路北环东延线一期工程）：</t>
    </r>
    <r>
      <rPr>
        <sz val="12"/>
        <rFont val="宋体"/>
        <family val="3"/>
        <charset val="134"/>
      </rPr>
      <t>一级公路，全长4.575公里，大桥657延米/1座。</t>
    </r>
  </si>
  <si>
    <t>水口河大桥完成桩基施工73.3%，立柱完成77.8%，主墩承台完成25%，盖梁完成33.3%，箱涵完成67%；雨水箱涵完成34.5%；雨水管涵完成90%；土方完成72%，换填完成81%，水泥搅拌桩完成67%，箱梁完成20%。</t>
  </si>
  <si>
    <t>正在落实。</t>
  </si>
  <si>
    <t>造纸厂路段已开展路基施工；沙坪河大桥已完成北岸引桥桩基已完成8根，主桥已完成6根；南岸引桥已完成5根，主桥已完成2根；砂场、煤场段完成综合管廊开挖200多米；晶宝厂段软基处理已完成双向水泥搅拌桩试桩9根共117米。</t>
  </si>
  <si>
    <t>恩平市高铁客运站场快速路新建工程</t>
  </si>
  <si>
    <t>430亩。</t>
  </si>
  <si>
    <t>1.发改局已批准调整建设规模和调整项目名称事宜。项目增加建设4.95公里的地下缆线管廊，投资规模由28314.16万元调整为31114.16万元，项目名称调整为“恩平市高铁客运站场路新建工程”。2.与交通局、国土局对接调整高标农田和土地预审事宜。根据国土局意见，调整高标农田需经省审批，并需聘请咨询公司出具建设用地预审方案。3.设计单位已开始根据增加地下缆线管廊事项重新编制初步设计。</t>
  </si>
  <si>
    <t>项目调整增加建设地下缆线管廊后，占用建设用地约430亩，需由国土部门完成土地利用总体规划的调整工作，尽快提供项目建设用地。项目建设用地涉及高标农田。根据江门市国土局意见，调整高标农田需经省审批，并需江门市立项，审批程序和时间较长。</t>
  </si>
  <si>
    <t>建议恩平市政府协调国土等部门尽快完成。</t>
  </si>
  <si>
    <t>已完成前期工作，正施工单位已进场进行施工前的准备工作。项目与深茂铁路开平站站前广场工程一起立项，一起实施，立项名称为深茂铁路开平站配套及道路工程。</t>
  </si>
  <si>
    <t>工程已完成，并完成验收工作。</t>
  </si>
  <si>
    <t>本项目没有涉及土地使用情况。</t>
  </si>
  <si>
    <t>本月完成投资603.95万元，2017年累计完成投资6147.39万元。一、NFZH1合同段疏浚工程于10月14日开工，至10月29日止共完成疏浚11.39万m3，完成投资569.04万元。清礁工程于2017年9月19日正式开工，10月6日因村民阻挠暂停施工。至10月30日止完成5900m3。二、NFZH2合同段于3月25日正式复工，至9月7日完成全部施工内容，并通过质量检测，累计完成疏浚工程量284.38万m3，完成进度的102%。10月27日，江门局组织各单位在北陡对NFZH2合同段进行了交工预验收。三、碍航渔栅、蚝排拆迁工作于2月15日正式开始，截止10月29日，共拆除渔栅400门，拆迁浮动蚝排208排，固定蚝排已拆除2675 m2，已测量确认的固定蚝排数27619.32m2。</t>
  </si>
  <si>
    <t>一、地方配套资金尚未落实到位。根据项目建设计划，江门市地方配套资金总额12146万元，截至目前实际落实2150万元，缺口达9996万元。
二、碍航渔栅、蚝排拆迁工作推进缓慢。2016年11月21日我局与各镇政府签订了拆迁合同，12月2日拆迁费用支付到位，按合同约定各镇将在收到拆迁款后30日内完成拆迁，但各镇未能按合同要求完成拆迁任务,拆迁进度滞后。另外，汶村镇碍航蚝排拆迁出现新问题。该镇与我局签订的拆迁协议书中明确蚝排处置方式为迁移，但目前该镇的养殖户要求将蚝排处置方式调整为拆除，则补偿费用由迁移费调整为拆除费（费用由1113元/排调整为4840元/排），费用增加约133万元。目前正在办理合同变更手续，给拆迁工作落实时间增加了不确定性。</t>
  </si>
  <si>
    <t>建议江门航道局、市交通运输局、台山市政府、恩平市政府协调尽快落实。</t>
  </si>
  <si>
    <t>江门航道局
市交通运输局
台山市政府
恩平市政府</t>
  </si>
  <si>
    <t>已落实首期项目600亩土地。</t>
  </si>
  <si>
    <t>首期一标段工程方面，深层地基处理及挡土墙施工均已启动并正在稳步推进。其中，深层地基处理中粗砂垫层铺设已完成、塑料排水板插打已完成85%的工程量，深层真空预压已完成76%的工程量，挡土墙浇筑工程已完成49%的工程量；二标段工程方面，已完成营区建设，灌注桩施工已完成10%的工程量。</t>
  </si>
  <si>
    <t>高新区（江海区）</t>
  </si>
  <si>
    <t>3000吨泊位改造已完成。</t>
  </si>
  <si>
    <t>临时取石点已办理用林手续，面积1.0公顷。用海0.92公顷已办理。</t>
  </si>
  <si>
    <t>1.已完成捣制扭王块960块。
2.炸石地段已完成清表工作。
3.地表覆盖土层厚度勘察工作已完成，并已计算出地表覆盖土方5.8万立方。
4.9月14日开始清挖就近爆破取石地段地表覆盖土，目前已清挖2.5万立方。
5.已取得施工航道水域水上水下施工作业证和水上水下作业许可证。</t>
  </si>
  <si>
    <t>建设渔业码头、防波堤、港池航道清淤、综合管理中心、照明、消防、供水、污水处理等公共服务配套设施，按50年重现期标准设计。</t>
  </si>
  <si>
    <t>无征地。</t>
  </si>
  <si>
    <t>已完成广海渔港升级改造和整治维护项目实施方案说明书、工程概算、施工图设计等前期工作，正在积极落实建设资金。</t>
  </si>
  <si>
    <t>市政道路（36项）</t>
  </si>
  <si>
    <t>1、道路红线内约689324.49平方米，其中建设用地510255平方米。
2、已办理国土用地意见。</t>
  </si>
  <si>
    <t>1.桥梁工程累计完成72%。
2.土石方工程累计完成82%。
3.涵洞工程累计完成89.5%。
4.道路工程累计完成66%。
5.排水及消防工程累计完成57%。
6.交通工程累计完成6%。</t>
  </si>
  <si>
    <t>1.K2+250~K2+286段(协力厂)未提交用地，6月23日蓬江区现场会议决定：缺项验收。
2.杜阮互通段施工进度滞后。</t>
  </si>
  <si>
    <t>建议市建管中心、蓬江区政府尽快落实征地拆迁工作。</t>
  </si>
  <si>
    <t>市建管中心
市滨江投资公司
市住房城乡建设局
蓬江区政府</t>
  </si>
  <si>
    <t>已完成规划二路石头路～滨江大道段道路施工，正在进行规划二路与江沙路连接段交叉口路基施工,以及管线迁改工程。</t>
  </si>
  <si>
    <t>1、已完成鹅公山隧道以南段道路施工, 正在进行隧道南段路灯、交通监控、配电工程；
2、已完成隧道以北马岗山土石方开挖、雨水箱涵、污水管线等基槽开挖工作，正在进行隧道以北水电等管线迁移及篁边山土方开挖工作。</t>
  </si>
  <si>
    <t>1、道路红线范围内约207794平方米，其中城乡建设用地约42703平方米，交通水利用地141582平方米，农用地18709平方米，未利用地4800平方米。
2、市国土局已出具用地意见。</t>
  </si>
  <si>
    <t>桥梁工程：礼乐河大桥主桥桥面混凝土铺装层、防撞栏已完成。
道路工程：水稳层累计约完成96%,开始铺设K2+100-K2+940段沥青面层；路侧石完成52%，路平石完成45%，人行道砼基层完全7%。</t>
  </si>
  <si>
    <t>市建管中心
高新区（江海区）
江门供电局</t>
  </si>
  <si>
    <t>1、道路红线内约7200平方米，城镇建设用地7200平方米。
2、已办理国土用地意见。</t>
  </si>
  <si>
    <t>完成清表，进行软基处理施工。</t>
  </si>
  <si>
    <t>红线范围内征地已落实，无新增用地。</t>
  </si>
  <si>
    <t>1.水泥搅拌桩本月完成1024m，累计完成80088.1m，完成80%；
2.土方开挖本月完成13243m³，累计完成33588m³，完成85%；
3.方渠本月完成70m，总完成170米占全部比例31.72%；
4.涵洞本月完成第1、2、3仓浇筑，累计完成第1、2、3仓浇筑，占全部比例75%；
5.路基填筑土方本月完成11720m³，累计完成11720m³，占比20%，雨水井本月完成5座，累计完成5座占全部比例17.42%；
6.污水井本月完成9座，累计完成9座，占全部比例37.5%；污水管道铺设D400复合缠绕管本月完成110m，累计完成110m，占全部比例16.49%；污水管道铺设本月完成150m，累计完成150m，占全部比例25.59%。</t>
  </si>
  <si>
    <t>横跨路基高低压线、配电房等征拆问题，使路基不能拉通施工，影响水泥搅拌桩和路基换填，跨线自来水管迁移工作滞后，影响涵洞施工。</t>
  </si>
  <si>
    <t>建议市公路局协调项目业主单位等落实。</t>
  </si>
  <si>
    <t>1、道路红线内约221445平方米，其中交通水利用地180736平方米，为现状道路，城镇建设用地38757平方米。
2、已办理国土用地意见。</t>
  </si>
  <si>
    <t>1.桥梁工程：北侧桥梁完工，南侧基础完成60%，预制箱梁完成60%。
2.排水工程累计完成98%。
3.道路工程累计完成90%。
4.交通工程累计完成54%。
5.照明工程累计完成80%。
6.消防给水工程累计完成100%。
7.电力迁改完成92%。</t>
  </si>
  <si>
    <t>1、道路红线范围面积110989.86平方米，公路用地约12966平方米、城镇建设用地约97304.5平方米。
2、不合土规地类为沟渠，面积约719平方米（1.09亩）。</t>
  </si>
  <si>
    <t>道路工程完成98%，绿化工程完成60%，人行道砖铺设完成90%。</t>
  </si>
  <si>
    <t>市建管中心
高新区（江海区）</t>
  </si>
  <si>
    <t>1、道路红线内约136544平方米，其中一般农地12556平方米，林业用地32074平方米，城镇建设用地38185平方米，风景施游用地53729平方米
2、隧道部分：由于未符合土规，已办理南北洞口施工临时用地手续。
道路部分：土规未符合，征地拆迁未完成。</t>
  </si>
  <si>
    <t>1.本月南山路K0+780隧道左洞施工基础处理270㎡。
2.K0+780隧道右洞塌方段施工长管棚支护20根（800延米)。</t>
  </si>
  <si>
    <t>1.部分土规不符合，道路施工难以开展。
2.金溪村、南山村提出历史遗留问题未能及时解决，影响征地拆迁工作。
3.金溪村K0+780隧道出口工厂拆迁进度缓慢，影响征地拆迁工作。</t>
  </si>
  <si>
    <t>建议市建管中心协调落实。</t>
  </si>
  <si>
    <t>市建管中心
市国土资源局
高新区（江海区）</t>
  </si>
  <si>
    <t>道路范围内现状为三旧改造范围和一些民房，属于建设用地，已办用地意见。</t>
  </si>
  <si>
    <t>道路工程:沥青路面已完成。
路灯、交通信号灯及附属工程:累计完成65%。</t>
  </si>
  <si>
    <t>K0+020-K0+060处左侧道路范围内有80平方米厂房未拆除影响人行道和非机动车道施工，K0+200-K0+300左侧山坡顶仓库未拆影响该范围人行道和部分机动车道施工。</t>
  </si>
  <si>
    <t>建议市建管中心、高新区（江海区）落实。</t>
  </si>
  <si>
    <t>市建管中心
高新区（江海区）
市国土资源局</t>
  </si>
  <si>
    <t>1、道路红线内约106324平方米，其中交通水利用地46960平方米，为现状道路，城镇建设用地50814平方米。项目不涉及占用蓬江区基本农田和高标准基本农田的建设项目。
2、已办理国土用地意见。</t>
  </si>
  <si>
    <t>蓬江区政府于2017年9月18日提交北侧约300米长范围建设场地，交地后马上组织施工，目前正进行清表和现场管线迁移、施工围蔽工作，进行可施工路段的排水施工。</t>
  </si>
  <si>
    <t>江侨路按照规划设计要点要求为城市主干道，国土部门反映按照土地有关规定，办理用地预审意见要求是完整的一个项目所有范围都要符合土规的情况，江侨路道路红线内的现状道路为4.696公顷的交通水利用地不符合土规，无法办理用地预审意见。</t>
  </si>
  <si>
    <t>建议市建管中心、市国土资源局、蓬江区政府协调加快办理。</t>
  </si>
  <si>
    <t>市建管中心
市住房城乡建设局
蓬江区政府</t>
  </si>
  <si>
    <t>现状道路，不涉及征地拆迁。</t>
  </si>
  <si>
    <t>道路左幅完成雨污水管道施工35%；路基施工完成35%。</t>
  </si>
  <si>
    <t>1、道路红线内约46158平方米，其中交通水利用地23071平方米，为现状道路，城镇建设用地13149平方米。项目不涉及占用蓬江区基本农田和高标准基本农田的建设项目。
2、已办理国土用地意见。</t>
  </si>
  <si>
    <t>1、桥梁桩基完成30根桩，完成79%。
2、道路右幅雨污水管道完成。
3、完成右幅底基层、基层。</t>
  </si>
  <si>
    <t>不涉及新增用地。</t>
  </si>
  <si>
    <t>龙湾路天桥、迎宾路天桥、双龙大道天桥、东华二路天桥已完成交通疏导及绿化迁移工作，正在进行桩基施工及部分管线迁移工作。其余2座由于规划问题及阻工问题未有进度。</t>
  </si>
  <si>
    <t>未全部交付使用。</t>
  </si>
  <si>
    <t>同德一路正在进行水稳层的辅设，东庆南路准备铺设碎石垫层。侨兴南路东侧完成清表和部分换填，侨兴南路西侧完成路基工程。</t>
  </si>
  <si>
    <t>已交付使用。</t>
  </si>
  <si>
    <t>已完成工程建设并办理了交工验收手续。</t>
  </si>
  <si>
    <t>不涉及新增土地，可交付使用。</t>
  </si>
  <si>
    <t>完成城北路（消防大队门前至育才路口段）的雨水方渠、污水管道埋设和回填。</t>
  </si>
  <si>
    <t>目前土石方开挖完成148.0万方，土方填筑完成36.6万方；单向水泥搅拌桩完成24.8万m；双向水泥搅拌桩完成13100m；高压旋喷桩完成26386m；塑料排水板完成20.0万m；雨水管完成1520m，污水管完成940m；盖板涵完成22座。</t>
  </si>
  <si>
    <t>正进行土方回填、路基处理、管廊及桥梁基础施工。</t>
  </si>
  <si>
    <t>正在进行综合管廊、排水及路基基础施工。</t>
  </si>
  <si>
    <t>滨江快线（江侨路－南山路）</t>
  </si>
  <si>
    <r>
      <t>滨江快线（江侨路－南山路）：</t>
    </r>
    <r>
      <rPr>
        <sz val="12"/>
        <rFont val="宋体"/>
        <family val="3"/>
        <charset val="134"/>
      </rPr>
      <t>城市快速路，长4870米。</t>
    </r>
  </si>
  <si>
    <t>已完成项目建议书编制、评审。工可设计一体招标工作已完成，正开展方案设计。甘化片区及周边地块的交通路网研究于已于9月中旬提供成果。路线方案待相关部门研究。</t>
  </si>
  <si>
    <t>由于该项目原推荐的线位方案A线与总体规划路网不符，且占用河堤未经水利部门同意，致使项目建设方案未最终确定。影响项目进度。</t>
  </si>
  <si>
    <t>建议市建管中心协调水利等部门落实。</t>
  </si>
  <si>
    <t>市建管中心
蓬江区政府
高新区（江海区）</t>
  </si>
  <si>
    <t>甘棠路（江北路-发展大道）</t>
  </si>
  <si>
    <r>
      <t>甘棠路（江北路-发展大道）：</t>
    </r>
    <r>
      <rPr>
        <sz val="12"/>
        <rFont val="宋体"/>
        <family val="3"/>
        <charset val="134"/>
      </rPr>
      <t>全长约1.98公里,宽63米，双向6车道。</t>
    </r>
  </si>
  <si>
    <t>道路红线范围面积约165540平方米，其中144107为交通水利用地。21432平方米为城乡建设用地。</t>
  </si>
  <si>
    <t>勘察设计招标准备工作已完成。待政府批复同意招标的工程建设规模后发布公告。</t>
  </si>
  <si>
    <t>滨江快线项目路线比选方案与甘棠路重合，滨江快线的线路走向未确定，影响甘棠路项目建设规模的确定。</t>
  </si>
  <si>
    <t>发展大道东延线（港口路-江边）</t>
  </si>
  <si>
    <r>
      <t>发展大道东延线（港口路-江边）</t>
    </r>
    <r>
      <rPr>
        <sz val="12"/>
        <rFont val="宋体"/>
        <family val="3"/>
        <charset val="134"/>
      </rPr>
      <t>：全长1115米，宽66米，双向8车道，含缆线综合管廊。</t>
    </r>
  </si>
  <si>
    <t>道路红线范围面积91470平方米，其中67802为交通水利用地，23668平方米为城乡建设用地。</t>
  </si>
  <si>
    <t>1.已完成勘察设计招标工作。
2.已完成工程测量。方案已办理规划报审，待批复。
3.由于发展大道过江通道的建设方案未确定，影响了发展大道道路的方案确定，待发展大桥项目建议书初稿完成后再开展项目设计工作。</t>
  </si>
  <si>
    <t>蛇山路（甘棠路－海傍路）</t>
  </si>
  <si>
    <r>
      <t>蛇山路（甘棠路－海傍路）</t>
    </r>
    <r>
      <rPr>
        <sz val="12"/>
        <rFont val="宋体"/>
        <family val="3"/>
        <charset val="134"/>
      </rPr>
      <t>：城市次干路，全长约1000米，宽30米，双向6车道。</t>
    </r>
  </si>
  <si>
    <t>道路红线范围内约41142平方米，其中城乡建设用地约9106平方米，交通水利用地30575平方米，农用地1470平方米。</t>
  </si>
  <si>
    <t>1.已完成地形测量。
2.工可报告已经相关职能部门审核，正按照意见对工可报告进行修改、完善。
3.待甘化片区交通路网规划确定后再确定下一步具体的计划。</t>
  </si>
  <si>
    <t>1、道路红线内约8828平方米，城镇建设用地8828平方米。
2、正办理国土用地意见。</t>
  </si>
  <si>
    <t>施工单位已进场开展挡土墙施工。</t>
  </si>
  <si>
    <t>不涉及新增建设用地。</t>
  </si>
  <si>
    <t>预算资料已于10月11日报送市财政投资评审中心审核，待定案。</t>
  </si>
  <si>
    <t>已完成方案设计，正开展初步设计及工程勘察工作。</t>
  </si>
  <si>
    <t>船厂一路（沿江路—礼华街）</t>
  </si>
  <si>
    <r>
      <t>船厂一路（沿江路—礼华街）：</t>
    </r>
    <r>
      <rPr>
        <sz val="12"/>
        <rFont val="宋体"/>
        <family val="3"/>
        <charset val="134"/>
      </rPr>
      <t>城市次干路，全长约340米，宽30米。</t>
    </r>
  </si>
  <si>
    <t>项目终点处50米长的道路范围涉及房屋拆迁。</t>
  </si>
  <si>
    <t>已完成施工图设计及审查工作，工程预算已送财政局审核，待审查定案。</t>
  </si>
  <si>
    <t>项目涉及征地拆迁，征地拆迁工作列入三旧改造中实施，未有具体的完成计划。
建议江海区政府协调加快开展征拆工作。</t>
  </si>
  <si>
    <t>建议市建管中心、高新区（江海区）协调落实。</t>
  </si>
  <si>
    <t>蓬江河</t>
  </si>
  <si>
    <r>
      <t>蓬江河：</t>
    </r>
    <r>
      <rPr>
        <sz val="12"/>
        <rFont val="宋体"/>
        <family val="3"/>
        <charset val="134"/>
      </rPr>
      <t>（北街水闸-新礼桥）段跨河桥美化、亮化。</t>
    </r>
  </si>
  <si>
    <t>1、已基本完成南岸印迹北街段工程，完成了绿道的路面铺设和沿岸围栏建设工作。
2、已基本完成众兴路、水埠头、余庆里、墟顶广场、新会县丞署遗址等景点宫灯亮化工程。
3、墟顶片区管线下地及道路改造工程。目前新盛街、京果街、东南胜街、卖鸡地、接龙里、打铁街、墟顶街路面花岗岩石铺设已基本完成，泰宁里正在进行花岗岩路面铺设工作。</t>
  </si>
  <si>
    <t>蓬江区政府
市住房城乡建设局</t>
  </si>
  <si>
    <t>釜山人行天桥</t>
  </si>
  <si>
    <r>
      <t>釜山人行天桥：全</t>
    </r>
    <r>
      <rPr>
        <sz val="12"/>
        <rFont val="宋体"/>
        <family val="3"/>
        <charset val="134"/>
      </rPr>
      <t>长约530米，宽7米。</t>
    </r>
  </si>
  <si>
    <t>未征地。</t>
  </si>
  <si>
    <t>已完成施工图预算编制工作和立项建安费调整工作，施工图预算正在审批。</t>
  </si>
  <si>
    <t>高新区（江海区）
蓬江区政府</t>
  </si>
  <si>
    <t>市区道路维修项目</t>
  </si>
  <si>
    <r>
      <rPr>
        <b/>
        <sz val="12"/>
        <rFont val="宋体"/>
        <family val="3"/>
        <charset val="134"/>
      </rPr>
      <t>市区道路维修项目：</t>
    </r>
    <r>
      <rPr>
        <sz val="12"/>
        <rFont val="宋体"/>
        <family val="3"/>
        <charset val="134"/>
      </rPr>
      <t>道路维修。</t>
    </r>
  </si>
  <si>
    <t>项目共有4个工程，其中炮台南路、华园中路维修工程在实施建设中；永盛二街、丰康路与吉利街已完成工程测量、施工图设计、立项工作、编制工程预算、环评审批和规划报建，于9月上旬报送市财政局审核工程最高限价，审定后才能开展下一步招标工作。</t>
  </si>
  <si>
    <t xml:space="preserve">蓬江区政府
市住房城乡建设局         </t>
  </si>
  <si>
    <t>1.江海一路（东海路-白水带）维修工程已完成施工招标工作；蓢溪路、文昌路、南苑社区道路、永康路等将于11月上旬开展施工招标工作。
2.项目已开工，江海一路（釜山公园段）右转江南路辅道绿化带已进行拆除并加划交通标线。</t>
  </si>
  <si>
    <t xml:space="preserve">高新区（江海区）
市住房城乡建设局         </t>
  </si>
  <si>
    <t>港口路（迎宾路－跃进路）</t>
  </si>
  <si>
    <r>
      <rPr>
        <b/>
        <sz val="12"/>
        <rFont val="宋体"/>
        <family val="3"/>
        <charset val="134"/>
      </rPr>
      <t>港口路（迎宾路－跃进路）：</t>
    </r>
    <r>
      <rPr>
        <sz val="12"/>
        <rFont val="宋体"/>
        <family val="3"/>
        <charset val="134"/>
      </rPr>
      <t>加铺沥青。</t>
    </r>
  </si>
  <si>
    <t>基本完成前期工作。</t>
  </si>
  <si>
    <t>白沙大道西（白沙桥－劳动大学）路面大修工程</t>
  </si>
  <si>
    <r>
      <rPr>
        <b/>
        <sz val="12"/>
        <rFont val="宋体"/>
        <family val="3"/>
        <charset val="134"/>
      </rPr>
      <t>白沙大道西（白沙桥－劳动大学）路面大修工程</t>
    </r>
    <r>
      <rPr>
        <sz val="12"/>
        <rFont val="宋体"/>
        <family val="3"/>
        <charset val="134"/>
      </rPr>
      <t>：一、二级公路，全长5.15公里，双向4（6）车道 。</t>
    </r>
  </si>
  <si>
    <t>蓬江区政府
市交通运输局</t>
  </si>
  <si>
    <t>现状道路。</t>
  </si>
  <si>
    <t>区政府已批复，工程按双向六车道方案实施，由建管中心为建设单位开展工作。</t>
  </si>
  <si>
    <t>正在进行路基工程，计划11月份完成，预计12月份完成机动车道、人行道基层施工。</t>
  </si>
  <si>
    <t>已完成部分排水工程，目前正在进行路面修复，预计11月份完成道路、照明工程，12月份完成人行道和相关道路标线、交通、绿化。</t>
  </si>
  <si>
    <t>已完成部分排水工程，目前正在进行路面修复，预计11月份完成路面修复，12月份完成路面沥青敷设。</t>
  </si>
  <si>
    <t>已完成了项目可行性研究报告送审稿。</t>
  </si>
  <si>
    <t>已完成工程立项，正在进行招标工作。</t>
  </si>
  <si>
    <r>
      <t>龙舟街（龙舟路-龙舟一路）：</t>
    </r>
    <r>
      <rPr>
        <sz val="12"/>
        <rFont val="宋体"/>
        <family val="3"/>
        <charset val="134"/>
      </rPr>
      <t>原规划一路，新建工程，城市次干路，全长约520米，宽30米。</t>
    </r>
    <r>
      <rPr>
        <b/>
        <sz val="12"/>
        <rFont val="宋体"/>
        <family val="3"/>
        <charset val="134"/>
      </rPr>
      <t xml:space="preserve">
龙舟路（江门大道-建设三路）：</t>
    </r>
    <r>
      <rPr>
        <sz val="12"/>
        <rFont val="宋体"/>
        <family val="3"/>
        <charset val="134"/>
      </rPr>
      <t>原规划四路，新建工程，城市次干路，全长约770米，宽30米。</t>
    </r>
    <r>
      <rPr>
        <b/>
        <sz val="12"/>
        <rFont val="宋体"/>
        <family val="3"/>
        <charset val="134"/>
      </rPr>
      <t xml:space="preserve">
龙舟一路（江门大道-建设三路）：</t>
    </r>
    <r>
      <rPr>
        <sz val="12"/>
        <rFont val="宋体"/>
        <family val="3"/>
        <charset val="134"/>
      </rPr>
      <t>原规划五路，新建工程，城市次干路，全长约740米，宽40米。</t>
    </r>
  </si>
  <si>
    <t>还未安排用地指标。</t>
  </si>
  <si>
    <t>已根据江门大道最新辅道方案设计调整本工程设计，工程全面开展路基卸载、排水、桥梁工程。</t>
  </si>
  <si>
    <t>需加快办理建设用地手续。</t>
  </si>
  <si>
    <t>建议新会区政府督促落实。</t>
  </si>
  <si>
    <t>一、蓬江江海两区。今年3月份项目启动，3至5月份，先后与蓬江区府、江海区府、住建局、财政局等部门协调项目资金、立项、结算等问题。6至8月份，我支队确定了项目的初步方案，并积极与市建管中心协调代建相关事宜，但最终未能达成一致意见。因此，项目须由市公安局负责建设，我支队牵头实施。8月份，我支队根据市公安局7月份关于交通黑点改善项目设计标招标的相关批示，持续跟进项目设计标招标相关事宜。9月份，由于项目点位调整为10个，我支队全力配合设计标中标单位做好制作方案及概算工作，以便进行项目工程标招标。现项目方案及概算将于10月19日完成，下一步，我支队将继续跟进项目专家评审及挂网招标工作，招标完成后，将监督中标单位加快施工进度，争取在年内完成工程施工。
二、新会区。今年3月底启动，主要由区政府投资工程加上管理中心实施。12各路口已经完成了9个路口局部优化改造工作，已完成投资176万元（总投资527万元，完成率33%），其余3个路口正在加紧施工。</t>
  </si>
  <si>
    <t>市公安局
市住房城乡建设局
蓬江区政府
高新区（江海区）
新会区政府</t>
  </si>
  <si>
    <t>不涉及土地情况。</t>
  </si>
  <si>
    <t>一、市公路局负责的高速公路、国、省道路牌升级改造工作：蓬江、江海、新会、鹤山已完成改造工程；开平招标工作仍未完成，路牌升级改造项目暂未开工，版面设计等工作已基本完成，即将走招投标流程，并结合前期“路政宣传月”活动，已拆除32块违法非公路标志，预计于11月底完成；恩平已完成国道325新增2块指路标志，已完善比较紧急的省道路牌翻新1块、国道路牌更新2块，已落实恩平市府资金8万，并结合前期“路政宣传月”活动，已拆除25块违法非公路标志，其余预计于11月底12月初完成；台山市政府已回复将承担相关费用，但是在实际拆除违法非公路标志的过程中，遇到了来自当地政府与群众的压力，目前已强制拆除部分违法路牌；由于相关部门领导更换，前期沟通工作基本作废，待新领导到任后方能继续开展沟通工作，结合前期“路政宣传月”活动，已拆除7块违法非公路标志。截止10月底，累计完成投资额99.1万元。
二、市交通局负责的县、乡道路牌升级改造工作:蓬江、江海、台山已完成路牌升级改造；新会正在更新路牌施工，同时分镇逐步清拆违章标广告牌；开平已完成施工图设计，正在审核造价；鹤山已进场施工，预计11月中完工；恩平已完成部分路牌升级改造，其余新建路牌正在开展施工图设计。截止10月底，累计完成投资额129.02万元。
三、市公安交管局负责市政道路路牌升级改造工作。已完成胜利路、港口路及迎宾大道部分大型指路牌翻新工作，累计修复大型指路牌30套，完成其他小型标牌86套的安装维护工作。累计完成投资额227万元。
四、市民政局负责路名牌升级改造工作。市民政局已印发《江门市路牌标志设置指引》，并要求各区按照《指引》部署好路牌升级改造工作。蓬江区正筹备路牌升级改造相关工作；江海区拟向区财政申请路牌升级改造资金；新会区正在设计路牌样式，待确定初步样式后上报审核。截止今年10月，三区共落实工作经费22万元，完成投资金额5万元。
五、市旅游局负责的旅游景点（区）交通导向标识和指示标志牌已建设122块，完成投资额207万元。
六、市住建局负责公共服务类标识标志牌升级改造工作。目前市住建局完成投资额35.8万元；蓬江区正在向区政府申请资金；江海区已完成建设相关数据收集并委托设计单位编制工程初步方案，完成投资额约5万元；新会区已完成城区现状调查等信息收集，正在编制规划方案设计，预计11月初出初稿，下一步进行勘察设计及工程招投标，目前落实资金3万元。</t>
  </si>
  <si>
    <t>一、台山市公路部门在拆除违法非公路标志的过程中，遇到了来自当地政府与群众的阻力；由于相关部门领导更换，前期沟通工作基本作废，待新领导到任后方能继续开展沟通工作。
二、蓬江、江海、新会区仍有部分项目资金未落实。</t>
  </si>
  <si>
    <t>建议市住建局协调台山市、蓬江区、高新区（江海区）、新会区政府落实相关工作。</t>
  </si>
  <si>
    <t>市住房城乡建设局
市民政局
市交通运输局
市公路局
市公安局
市旅游局
市文广新局
各市（区）政府</t>
  </si>
  <si>
    <t>工业振兴(145项)</t>
  </si>
  <si>
    <t>能源保障（9项）</t>
  </si>
  <si>
    <t>已供地。</t>
  </si>
  <si>
    <t>正加快推进项目融资进程，推进项目建设。</t>
  </si>
  <si>
    <t>煤场及厂房土建施工。</t>
  </si>
  <si>
    <t>项目最新拟选厂址已确定，已取得江门市城乡规划局的规划选址意见。项目EPC总承包合同已签，初步设计已审核完毕，土地尚未交付使用。</t>
  </si>
  <si>
    <t>1.项目厂址范围内部分土地未收回，需尽快完成土地交付。
2.拟选厂址范围内管线及河涌尚未改道，需协调解决。</t>
  </si>
  <si>
    <t>建议高新区（江海区）落实。</t>
  </si>
  <si>
    <t>工程总体进度累计完成61.60%，其中建筑工程累计完成88.10%，安装工程累计完成20.72%，调试工程累计完成3.66%。
    建筑工程：汽机房已完成檩条安装、正在进行外墙挂板施工；#1燃机房已完成外墙挂板20%和零米沟道施工，#2燃机房已完成檩条安装。集控楼、电子综合楼、锅炉补给水车间、循环水泵房和综合水泵房正在进行装修，约完成93%。
    安装工程：#1余热锅炉已完成电梯井钢结构吊装53t（共53t），已完成进口烟道吊装75t（共93t），已完成出口烟道吊装30t（共37t）;#1燃机已完成燃机罩壳主体安装；#1汽机已完成前箱、盘车箱解体及浸油试验，发电机轴承箱浸油试验，已完成润滑油箱及油净化装置就位；已完成闭冷水管道安装60%、汽机房压缩空气管道安装70%、辅助蒸汽管道安装30%、凝结水管道安装10%和空压机房管道安装80%；以及电气系统和热控系统部分设备安装。
    调试工程：已完成GIS SF6断路器试验、GIS网控楼保护屏试验。</t>
  </si>
  <si>
    <t>项目用地已落实。</t>
  </si>
  <si>
    <t>目前项目的工可报告和环评报告已经基本编制完成；供热管网方案已公示，设计图还要优化，经过的厂家要有协议书，新的征地要跟镇政府协商处理；项目立项申请中。</t>
  </si>
  <si>
    <t>一、供热管网规划待审批；二、项目规划待审批。</t>
  </si>
  <si>
    <t>建议新会区政府协调落实相关工作。</t>
  </si>
  <si>
    <t>环评报告完成初稿，已于10月27日在沙堆镇官网进行第二次公示，管道走向及施工细则初稿已完成，正在与沿线企业及相关部门协调确定正式规划方案，已完成锅炉企业签定集中供热后的关停协议。</t>
  </si>
  <si>
    <t>新增用地397.5亩，其中还亟需用地指标197.5亩已获得广东省和江门市批准，因台山市今年已无用地指标，2018年给予解决。</t>
  </si>
  <si>
    <t>1号机组：建安施工处于收尾阶段，正在全力推动装料准备工作。
核岛土建方面：正在进行堵洞和核清洁等土建尾项工作。核岛安装方面：1号核岛系统已全部移交；截至10月26日，1+9号核岛累计完成预制、安装点数937.16万点，占总点数的99.85%；水压试验全部完成。调试方面：4月1日，热试控制点释放；5月7日，进组升温升压至热停平台，5月23日，一回路钝化工作完成，5月28日，TP RCP 202试验全部完成，RPVI首堆试验完成,6月5日，机组重新开始升温升压，6月20日，机组重新到达热停平台,7月20日，热试期间需执行的11项FPOT首堆试验（RCP/ASG/RIS/VDA等)全部完成，8月4日，一回路3/4环路水位安注系统功能验证试验（TP-1-RIS-107）完成并合格，1号机组热试升温升压阶段工作结束。8月12日，反应堆压力容器开盖完成。9月14日，TEC浓缩液固化。9月23日，上部堆内构件FOAK仪表完成拆除。10月17日，HK开始燃料引入工作。常规岛方面：1号常规岛系统全部移交，7月27日，非核冲转试验完成。
2号机组：核岛安装处于高峰，调试工作逐步展开。
核岛土建方面：房间移交基本完成，正在进行机械孔洞封堵和二次钢结构施工。核岛安装方面：截至10月26日，2号核岛累计完成预制、安装点数781.15万点，占总点数的92.01%；水压试验累计完成630个（总计762个）；除主泵水力部件及电机外其他主设备全部完成就位、安装；正在推动42个冷试关键系统水压试验和系统移交。常规岛方面：设备安装处于收尾阶段，剩余2个系统未移交调试。</t>
  </si>
  <si>
    <t>项目一期用地700亩，其中建设用地10亩。</t>
  </si>
  <si>
    <t>工程已全部完成。</t>
  </si>
  <si>
    <t>部分变电站站址用地、输电线路塔基占地青赔尚未落实。</t>
  </si>
  <si>
    <t>变电站及输电线路施工。</t>
  </si>
  <si>
    <t>部分项目站址用地、线路青赔尚未落实。
1、220千伏江门新会司前(罗坑)输变电工程：请司前镇政府、国土管理部门大力支持，加快办理征地相关手续。
2、220千伏江门开平湾琴(苍城)输变电工程：请龙胜镇政府、国土管理部门、林业管理部门大力支持，加快征地（包括收地、林地征占用手续）及办理相关手续。
3、220千伏江门鹤山茅坪(南中)输变电工程：请鹤山市政府、国土管理部门加快供地手续（取得土地使用权证），加快办理相关建设手续。
4、220千伏江门市区杜阮输变电工程：请杜阮镇政府、国土管理部门大力支持，加快办理征地相关手续（取得土地使用权证），加快办理相关建设手续。
5、110千伏江门开平至振华第二回线路工程：请开平市政府大力支持，落实可行路径方案，确保工程能够顺利实施。
6、110千伏江门蓬江丰盛输变电工程：请蓬江区政府及滨江新区大力支持，加快办理站址用地手续，加快盛新路建设，确保变电站及电缆沟具备施工条件。
7、110千伏江门新会深茂铁路双水牵引站供电工程：请新会区政府、双水镇政府大力支持，加快青赔协调进度，确保工程顺利投产。</t>
  </si>
  <si>
    <t>建议江门供电局、蓬江区政府、新会区政府、开平市政府、鹤山市政府协调落实。</t>
  </si>
  <si>
    <t>暂无问题。</t>
  </si>
  <si>
    <t>2016年开平、台山、恩平、鹤山四市中低压电网改造项目正常推进。</t>
  </si>
  <si>
    <t>先进制造业（104项）</t>
  </si>
  <si>
    <t>装备制造（44项）</t>
  </si>
  <si>
    <t>项目正在试产。</t>
  </si>
  <si>
    <t>海信空调生产线升级改造已完成。海信电子新增3台100T注塑机及配套辅机，投资额度1080万元，于2016年12月开始升级改造，计划2017年12月完成。</t>
  </si>
  <si>
    <t>首期生产厂房、消防水池已完成，室内、室外装修已完成，单体周边水泥路面铺设已完成，绿化已完成。设备已完成购置，部分设备已放置生产厂房。计划17年11月进行安装调试。</t>
  </si>
  <si>
    <t>一期：办公楼完成21层楼板，4号车间完成16层板，1号宿舍、2号宿舍和1号车间已封顶。
二期：2号车间完成3层楼板，3号车间完成2层楼板。</t>
  </si>
  <si>
    <t>后工序生产设备安装调试完成，8月底全线投产。</t>
  </si>
  <si>
    <t>1、2号厂房、宿舍楼已完成建设，3、4号厂房已完成建设，厂区单体建筑周边道路已完成。</t>
  </si>
  <si>
    <t>已全面完成项目建设。</t>
  </si>
  <si>
    <t>完成征地。</t>
  </si>
  <si>
    <t>平面设计图已通过审批，环评正在公示，正在同步进行单体设计工作。</t>
  </si>
  <si>
    <t>江门市高弘实业有限公司自动焊接机器人项目（二期）</t>
  </si>
  <si>
    <t>1.综合楼、1号厂房已完成建设。
2.因信义路规划调整，企业根据规划局的要求重新设计厂区图纸，并已提交至规划分局，目前规划分局正对厂区设计图纸进行会审。</t>
  </si>
  <si>
    <t>租赁厂房。</t>
  </si>
  <si>
    <t>威铝新厂智能制造基地已投入运营，现有运营场地进驻有42台机器，并租赁给威铝公司约50台机床。项目教育、珠宝加工板块的运营公司已成立，正在接洽高新区创新创业园的场地租赁事宜。</t>
  </si>
  <si>
    <t>宿舍楼正在进行内部装修。</t>
  </si>
  <si>
    <t>地尔汉宇机器人产业化项目（二期）</t>
  </si>
  <si>
    <t>1.已核发1、3、4、5号厂房新建单体的建设工程规划许可证，1号厂房扩建、3号厂房图纸审核工作已接近尾声；工地现场已安排“三通一平”工作。
2.由于4、5号厂房的施工图设计尚未完善，暂先对1号厂房扩建、3号厂房建设开展开工前的报批工作。</t>
  </si>
  <si>
    <t>正在进行设备安装及调试，预计年内试产。</t>
  </si>
  <si>
    <t>项目用地673亩，2015年3月办理土地证。</t>
  </si>
  <si>
    <t>富华工程装备制造项目用地673亩，2015年3月办理土地证,7、8车间已于2016年底竣工试产，2017年根据市场需求变化，重点规划建设9、10、11、12、13车间，其中9车间建设年产300万件轮毂生产线，10车间建设年产160万制动鼓生产线，11车间建设年产5万吨铸钢工程桥壳生产线，12车间为综合库，13车间为非标车间；其中9、10、11车间正在进行厂房设计阶段，12、13车间目前正动工建设。</t>
  </si>
  <si>
    <t>58亩项目用地手续已办好。</t>
  </si>
  <si>
    <t>已办理立项、环评和施工许可证，正在进行填土和基础处理。</t>
  </si>
  <si>
    <t>项目方由于市场变化，决定更换项目，上纸箱项目。</t>
  </si>
  <si>
    <t>建议新会区政府跟进。</t>
  </si>
  <si>
    <t>厂房已完工，设备已安装完毕，调试中，已开始试产。</t>
  </si>
  <si>
    <t>自有厂房改造，不涉及新增建设用地。</t>
  </si>
  <si>
    <t>年产100万台轨压传感器自动装配生产线的专用设备正在调试，正在建立轨压传感器压力座加工车间。</t>
  </si>
  <si>
    <t>用地面积86亩。</t>
  </si>
  <si>
    <t>首期厂房已建成并验收，正在办理不动产权证，计划11月份安装2条分条机生产线设备。</t>
  </si>
  <si>
    <t>二期用地已获省国土厅审核备案。</t>
  </si>
  <si>
    <t>首期项目生产顺利，继续新增生产设备，已新安装12台CNC加工中心、8台测量仪、2台X光机、3台350吨-1650吨压铸机，诺威天车1台，砂芯机1台，重力铸造机1台，溶解坩埚炉1台，模具加热炉1台,真空机1台，托盘堆垛机1台，7台捷力加工中心。增加用机器人等先进设备生产高密封性铝合金铸造件生产线和汽车油底壳系列新产品压铸生产线。</t>
  </si>
  <si>
    <t>已办理不动产权证。</t>
  </si>
  <si>
    <t>主体钢结构厂房已封顶，宿舍楼、办公楼已完成封顶，正在进行外墙装饰。目前正进行生产设备的安装调试，设备已通电试机，预计11月中旬进行试产。</t>
  </si>
  <si>
    <t>项目用地58亩，已全部落实。</t>
  </si>
  <si>
    <t>已完成新厂房主体工程建设和综合楼主体建设。</t>
  </si>
  <si>
    <t>施工方已进场，已完成土地的强力夯实，下一步进行基础工程。</t>
  </si>
  <si>
    <t>3月18日，施工队进场，桩基工程已完工，正在进行厂房主体的基础建设。</t>
  </si>
  <si>
    <t>一期的2栋厂房主体已完成建设。</t>
  </si>
  <si>
    <t>开平中立德路桥设备有限公司路桥用钢模版项目</t>
  </si>
  <si>
    <t>年产10万吨路桥用钢模版，总建筑面积1.2万平方米。</t>
  </si>
  <si>
    <t>已经落实。</t>
  </si>
  <si>
    <t>已完成一期厂房基建工程：宿舍楼、办公楼正在安装水电、门窗，内外装修工程。</t>
  </si>
  <si>
    <t>由于企业佛山合作商资金周转问题，工程暂时停滞，镇招商办领导正积极与企业沟通，联系金融等部门，促进企业贷款等资金周转，正在积极洽谈当中。</t>
  </si>
  <si>
    <t>建议开平市政府跟进。</t>
  </si>
  <si>
    <t>购买设备、基础建筑。</t>
  </si>
  <si>
    <t>已完成3栋厂房（1栋3层、2栋2层）、2栋宿舍楼（每栋5层）的主体建设，电梯、室内管槽和设备管架等已安装完毕，室外装修已完成，正在进行室内装修地平、室外路面和围墙建设。</t>
  </si>
  <si>
    <t>已办理土地证。</t>
  </si>
  <si>
    <t>1、三层办公楼、2号厂房、1号厂房均已顺利封顶，正在室内装修中；2、相关公共配套设施工作仍在进行中。</t>
  </si>
  <si>
    <t>土地使用证照齐全。</t>
  </si>
  <si>
    <t>工程形象进度：已完成施工图设计、各专项评估、征地拆迁工作、以及路面、下水道、围墙修建工作。</t>
  </si>
  <si>
    <t>全部工程已完成，正在设备安装。</t>
  </si>
  <si>
    <t>厂房1-3、9、10、12、14、16、18、20-28除部分大门及雨棚外，钢结构工程基本完成。厂房8、11、17、19、21主钢架部分施工完毕，钢结构副件分部安装中。厂房7、13、15主钢架准备进场施工。厂房5-6钢结构材料正在加工中。</t>
  </si>
  <si>
    <t>厂房主体工程已完工,待投产。</t>
  </si>
  <si>
    <t>2、3、4、5宿舍和仓库工程已完成，待验收，1栋宿舍正在装修中；A1厂房正在装修，A2栋厂房完成10层梁板混凝土及地下室至2层砌砖，B、C栋厂房工程已完成，待验收；室外道路、管线正在施工。</t>
  </si>
  <si>
    <t>目前，国机南联的厂房已改造完毕，装配车间、展示厅的设备已安装完毕，但由于新厂区的生产线较原有厂区有较大的改进，并实现无尘化生产，现正对首批约100人的员工进行培训，计划于11月可正式投产。</t>
  </si>
  <si>
    <t>原厂房1、厂房3、厂房104已完成改造，广之粤公司已进驻；已完成厂区总平面方案及厂区可行性研究报告编制；正在办理立项手续。</t>
  </si>
  <si>
    <t>首期厂房已完工。</t>
  </si>
  <si>
    <t>工程已完成，已投产。</t>
  </si>
  <si>
    <t>26.6亩。</t>
  </si>
  <si>
    <t>已完成车间一、车间二、综合楼基础建设，配电房、门卫已完成框架结构，正在进行车间一首层主体建设。</t>
  </si>
  <si>
    <t>前期因该项目用地需进行填土工程，而延缓了进场动工时间，于今年6月底才进场动工，因此施工进度慢。</t>
  </si>
  <si>
    <t>建议恩平市政府督促加快建设。</t>
  </si>
  <si>
    <t>23.3亩。</t>
  </si>
  <si>
    <t>已进场动工建设，目前正在开展试桩工作。</t>
  </si>
  <si>
    <t>建设单位多次修改设计图纸拖延了时间，于10月底才进场动工，因此施工进度慢。</t>
  </si>
  <si>
    <t>156.6亩。</t>
  </si>
  <si>
    <t>1#综合楼、2#综合楼已完成内部装修；1#、2#、3#车间已完成外墙装修、内部装修和门窗安装；消防设施已安装好待验收；厂区内排水管道已完工，正在进行路基施工。</t>
  </si>
  <si>
    <t>294.3亩。</t>
  </si>
  <si>
    <t>1#厂房已投入生产，2#厂房（智能精密制造中心）于2017年8月已完成9台（套）设备安装，9月份已有7台（套）已通过验收和调试。3#厂房已完成安装产品表面处理设备和设施，正在安装环保处理设备。自今年5月投产以来，5-9月销售额已达1503万元。</t>
  </si>
  <si>
    <t>100亩。</t>
  </si>
  <si>
    <t>综合楼已封顶，正在进行内部装修和安装玻璃幕墙；车间一已封顶，接待处正在安装玻璃幕墙、已拆排栅；行政科研大楼和综合车间已完成基础建设。正在进行厂区内排水施工。</t>
  </si>
  <si>
    <t>153亩。</t>
  </si>
  <si>
    <t>生产车间一已完成建设和水电配套设施安装，已安装部分先进智能化机械手生产设备并进行设备调试。生产车间二已完成主体建设，正在进行厂房地面辅设，研发车间已封顶，检验塔已建至8层。</t>
  </si>
  <si>
    <t>产业提升（60项）</t>
  </si>
  <si>
    <t>康师傅食品项目</t>
  </si>
  <si>
    <r>
      <t>康师傅食品项目：</t>
    </r>
    <r>
      <rPr>
        <sz val="12"/>
        <rFont val="宋体"/>
        <family val="3"/>
        <charset val="134"/>
      </rPr>
      <t>饮料生产厂房4万平方米，方便面生产厂房7万平方米。</t>
    </r>
  </si>
  <si>
    <t>1.顶津项目已投产。
2.顶益项目：1号制面车间、调理车间、PE车间（配套，生产面桶）、立体库、办公楼、污水处理间已完成主体建设，华电燃气计划10月底进行供给，1号制面车间5条生产线正在安装调试，计划11月中完成调试并试产，12月中投产；2号制面车间正在动工建设，计划2018年年初完成建设。立体库已完成内部装修，各单体间水泥路面全部完成。1号立体库设备已安装完成，待水务局完成水管管道安装，进行消防验收，供电专线已完成。</t>
  </si>
  <si>
    <t>康师傅配套项目</t>
  </si>
  <si>
    <r>
      <t>康师傅配套项目：</t>
    </r>
    <r>
      <rPr>
        <sz val="12"/>
        <rFont val="宋体"/>
        <family val="3"/>
        <charset val="134"/>
      </rPr>
      <t>纸箱、软包装生产；含秉信纸业及顶正包材项目。</t>
    </r>
  </si>
  <si>
    <t>1.秉信纸业：于2017年5月27日投产。
2.顶正包材：已立项，环评资料、节能资料、不动产权证审核中。平面设计已完成、厂房设计已完成。</t>
  </si>
  <si>
    <t>天地壹号示范园区项目</t>
  </si>
  <si>
    <r>
      <t>天地壹号示范园区项目：</t>
    </r>
    <r>
      <rPr>
        <sz val="12"/>
        <rFont val="宋体"/>
        <family val="3"/>
        <charset val="134"/>
      </rPr>
      <t>醋饮料生产基地，总建筑面积约4万平方米。</t>
    </r>
  </si>
  <si>
    <t>已试产。联合车间一、动力车间、发酵车间、制冷站、转运站、食堂、污水处理等已建成并投入使用，围墙已建成围闭，单体间市政路已基本完成，宿舍楼已完成建设，因宿舍楼周边道路及单体楼验收未完成，计划12月投入使用；研发中心框架已复工，计划2018年年初完成建设，部分单体厂房已完成防雷验收，规划、环保验收，厂区绿化基本完成。</t>
  </si>
  <si>
    <t>美心食品项目</t>
  </si>
  <si>
    <r>
      <t>美心食品项目：</t>
    </r>
    <r>
      <rPr>
        <sz val="12"/>
        <rFont val="宋体"/>
        <family val="3"/>
        <charset val="134"/>
      </rPr>
      <t>大型糕点生产综合体，年食品制造7000吨;农副食品加工4万吨，总建筑面积约8万平方米。</t>
    </r>
  </si>
  <si>
    <t>已完成临时围墙建设，已安置两个集装箱作为临时办公用房，已完成钻探及地质勘察，已报装临水、临电，目前已开始建设厂房桩基础。</t>
  </si>
  <si>
    <t>滨崎食品项目</t>
  </si>
  <si>
    <r>
      <t>滨崎食品项目：</t>
    </r>
    <r>
      <rPr>
        <sz val="12"/>
        <rFont val="宋体"/>
        <family val="3"/>
        <charset val="134"/>
      </rPr>
      <t>年产9000吨灌心饼、5400吨韧性或酥性饼干，总建筑面积6.32万平方米。</t>
    </r>
  </si>
  <si>
    <t>滨崎食品项目一期已投产。</t>
  </si>
  <si>
    <t>天壹食品项目</t>
  </si>
  <si>
    <r>
      <t>天壹食品项目：</t>
    </r>
    <r>
      <rPr>
        <sz val="12"/>
        <rFont val="宋体"/>
        <family val="3"/>
        <charset val="134"/>
      </rPr>
      <t>总建筑面积约3万平方米的果皮、果楂产品生产厂房及研发楼。</t>
    </r>
  </si>
  <si>
    <t>已完成前期钻探及前期地质勘察，目前正在审批厂房总平面图及编制环评、节能资料、土地平整，计划2017年11月动工。</t>
  </si>
  <si>
    <t>一汇食品项目</t>
  </si>
  <si>
    <r>
      <t>一汇食品项目：</t>
    </r>
    <r>
      <rPr>
        <sz val="12"/>
        <rFont val="宋体"/>
        <family val="3"/>
        <charset val="134"/>
      </rPr>
      <t>糕点、糖果生产项目。</t>
    </r>
  </si>
  <si>
    <t>地块于5月19日摘牌，已缴纳土地款，正在办理不动产权证。节能、立项备案、可研报告，总平面图已完成，项目单体报建中，现场已进行砖墙划分厂区内单体建筑。</t>
  </si>
  <si>
    <t>欧福蛋业项目</t>
  </si>
  <si>
    <r>
      <rPr>
        <b/>
        <sz val="12"/>
        <rFont val="宋体"/>
        <family val="3"/>
        <charset val="134"/>
      </rPr>
      <t>欧福蛋业项目：</t>
    </r>
    <r>
      <rPr>
        <sz val="12"/>
        <rFont val="宋体"/>
        <family val="3"/>
        <charset val="134"/>
      </rPr>
      <t>蛋制品食品加工。</t>
    </r>
  </si>
  <si>
    <t>投资方暂无投资意向。</t>
  </si>
  <si>
    <t>第一车间投产，第二车间打桩已完成。</t>
  </si>
  <si>
    <t>1号厂房、2号厂房基础已完成，正在施工设备基础及周边挡土墙。</t>
  </si>
  <si>
    <t>已投产。</t>
  </si>
  <si>
    <t>已竣工。</t>
  </si>
  <si>
    <t>项目于9月6日成日竞拍地块并在9月14日签订土地出让合同，目前已缴纳土地款，已完成规划用地许可证，正在办理不动产权登记证及设计厂区总平面图。</t>
  </si>
  <si>
    <t>7月21日签订土地出让合同，目前已缴纳土地款。地块已进行勘察，目前正在办理不动产权登记证及设计厂区总平面图。</t>
  </si>
  <si>
    <t>项目原计划投资1.45亿元，现因采购设备升级，预计总投资需增加至1.95亿元，现已落实1.8亿元设备订购和工程招标合同签订，预付款和提货款支付约1.5亿元，订购的设备已经陆续到货安装。主线及附属车间的工程施工和设备安装已经全面启动铺开施工。</t>
  </si>
  <si>
    <t>正在进行内部装修及设备调试工作。</t>
  </si>
  <si>
    <t>江门市日通五金制品有限公司蒸包炉等生产项目（二期）</t>
  </si>
  <si>
    <t>二期项目前期各项手续已完成。</t>
  </si>
  <si>
    <t>受市场环境及企业经营状况影响，投资方推迟二期项目的投资计划，导致项目建设落后时间进度。</t>
  </si>
  <si>
    <t>建议高新区（江海区）跟进。</t>
  </si>
  <si>
    <t>平面设计图、环评已通过审批；已完成立项工作；正在进行单体设计、报建手续。</t>
  </si>
  <si>
    <t>已完成综合楼工程建设。</t>
  </si>
  <si>
    <t>1.已收购占地22亩的新厂区，正在安装设备。
2.分厂区地块平面设计图已完成并通过审批，企业正在进行单体设计；企业已取得环评批复。</t>
  </si>
  <si>
    <t>已完成二期厂房主体工程建设。</t>
  </si>
  <si>
    <t>已完成土地招拍挂工作。目前，企业正在物色设计公司设计项目厂房，前期已取得国土不动产证、建设用地批准书、国有建设用地使用权出让合同等资料。</t>
  </si>
  <si>
    <t>置换用地。</t>
  </si>
  <si>
    <t>已完成土地招拍挂工作。</t>
  </si>
  <si>
    <t>项目正在开展前期手续，未动工建设，未能产生较大投资。</t>
  </si>
  <si>
    <t>建议高新区（江海区）跟进落实。</t>
  </si>
  <si>
    <t>不需新增用地。</t>
  </si>
  <si>
    <t>注塑成型设备、800t冲床、BIANCA模具、CABAS上方缓存线、消防管道及循环水管道改造等设备已安装并投入使用，正在进行FL箱体自动铆接线的试生产等。</t>
  </si>
  <si>
    <t>江门江益磁材有限公司湿压异方性磁材成型生产自动化（第一期）技术改造项目</t>
  </si>
  <si>
    <t>对湿压异方性磁材成型设备进行自动化技术改造，在压制工序技改大吨位（250T、300T）压机12台套，50台可编程多轴成型机器人代替人工上下料。</t>
  </si>
  <si>
    <t>部分设备已安装，部分生产线改造正在开展设备采购。</t>
  </si>
  <si>
    <t>完成设备改造并投产。</t>
  </si>
  <si>
    <t>智能化立体仓库、摩托车整车生产线已完成建设，正在进行注塑机机器人自动取件系统建设。</t>
  </si>
  <si>
    <t>用地面积92亩。</t>
  </si>
  <si>
    <t>项目已订购生产线设备，正在进行设备基础设计，计划11月份动工。</t>
  </si>
  <si>
    <t>总占地500亩，其中227.5亩已供地，尚差272.5亩。</t>
  </si>
  <si>
    <t>土建/水工：
1.&amp;nbsp;滑道工程：大概完成整体工程量的55%.基本完成陆上（旧大堤内）卷扬机墩台、防浪墙和滑道施工等。旧大堤已经开挖，已经完成70%；降水基本已经完成。
2.&amp;nbsp;控制楼和维修车间工程：控制楼完成地基施工，维修车间正在钢架构搭建安装。大概完成整体工程量的30%。
3.&amp;nbsp;船台工程：设计方案基本完成优化，正在准备相关土建招标工作。
4.污水处理中心：设计已经完成，招投标工作已经完成，正处于审图报规阶段。
主要设备/设施：
1.&amp;nbsp;滑道工程配套卷扬机同步系统、斜架车、钢丝绳、污水处理设施和卷扬机等已经完成采购，正在生产制造中，并安排现场生产监工。
2.起重设备已经完成门座机、100t和50t门机各一台招标，正在生产制造。
3.一期电气设备招投标已经完成。</t>
  </si>
  <si>
    <t>项目已投产。</t>
  </si>
  <si>
    <t>扩建用地192.2亩已由李锦记公司拍得。</t>
  </si>
  <si>
    <t>正在加紧办理土地不动产权证的相关手续，其他工作亦正在加快进行。</t>
  </si>
  <si>
    <t>前期工作，争取开工。</t>
  </si>
  <si>
    <t>占地80亩，正在办理土地招拍挂前期手续。</t>
  </si>
  <si>
    <t>正在办理土地招拍挂的前期手续并进一步与企业商讨投资事宜。</t>
  </si>
  <si>
    <t>投资方要求将地块上的新达沙发家私厂搬迁完毕后才办理土地招拍挂手续。但新达沙发家私厂要求的搬迁补偿金额太大，根据政策规定，暂无法达成征收拆迁协议。</t>
  </si>
  <si>
    <t>已取得不动产权证。</t>
  </si>
  <si>
    <t>已完成主厂房、生活区建设和设备安装，目前进入试投产阶段。</t>
  </si>
  <si>
    <t>施工方进场施工。</t>
  </si>
  <si>
    <t>已进场施工，已完成钻探及土地平整。</t>
  </si>
  <si>
    <t>已办理国土证。</t>
  </si>
  <si>
    <t>1、完成报建手续办理，已出施工许可证；2、厂房桩基础施工已全部完成，预计下个月可正式开工动土。</t>
  </si>
  <si>
    <t>由于受当前投资大环境的影响，企业原计划2017年投资1.4亿，延长为4年投资，2017年度调整投资总额为6000万元。</t>
  </si>
  <si>
    <t>土地已落实。</t>
  </si>
  <si>
    <t>正在安装设备及配套工程。</t>
  </si>
  <si>
    <t>主体基建已完成，部分生产线试投产。</t>
  </si>
  <si>
    <t>已办理国土证，正在进行钢结构主体搭建及墙体建设，及水泥地面铺设，钢结构主体搭建已完成80%。</t>
  </si>
  <si>
    <t>已完成了平整土地、工程勘察、工程设计，已完成土地招拍挂手续，已办理环评等手续，生产车间：已完成打桩工程，正在建设厂房地基。</t>
  </si>
  <si>
    <t>生产车间、研发中心土建施工。</t>
  </si>
  <si>
    <t>已办理国土证，厂房一、二主体工程已完工，正在进行办公楼主体建设，下一步准备进行厂房一、二及办公楼内部装修。</t>
  </si>
  <si>
    <t>主体基建基本已经完成。正在报批并安装10KV专线，安装生产线设备。</t>
  </si>
  <si>
    <t>产品展示中心已动工,预计12月车间开始建设。</t>
  </si>
  <si>
    <t>已办理国土证，正在进行主题工程建设，后纺车间、仓库、门卫室及配电空压房主体工程已完成，正在进行后纺车间、仓库、门卫室、配电空压房室内外配套建设及前纺车间主体工程建设。</t>
  </si>
  <si>
    <t>目前国汇工业园建设标准厂房30幢，目前已引进22家企业。</t>
  </si>
  <si>
    <t>完成项目评审初评、市政府审议、出让方案上报、出让公示、土地成交、土地缴款及交税、出土地证、规划平面批复、立项批复、钻探。4月28日取建筑图、施工图，5月12日取水电等配套图，规划“两证”于5月20取得，目前已进场着手基建。</t>
  </si>
  <si>
    <t>土建工程已基本完工，正在办理验收手续。</t>
  </si>
  <si>
    <t>3、4幢宿舍楼已完成竣工验收；卫生陶瓷生产车间正在设备安装；&amp;nbsp;五金龙头车间、球磨车间、电房正在进行地上建筑施工；成品仓库、模具车间、原料仓正在进行地面平整。厂区道路工程、排污排水系统工程已动工建设。</t>
  </si>
  <si>
    <t>正在进行设备安装。</t>
  </si>
  <si>
    <t>已完工。</t>
  </si>
  <si>
    <t>项目各施工设备和机械已进场，现在已处于围蔽状态。工地正常开工，各大型机械设备正在紧张有序施工，争取年底前完成主体建筑建设。</t>
  </si>
  <si>
    <t>已完成装机，现正进行开机试运行。</t>
  </si>
  <si>
    <t>项目二栋厂房主休框架已建成，正在进行外墙和室内装修。</t>
  </si>
  <si>
    <t>土地并证已完成，总平面规划方案已通过规划局审批，项目立项已完成，正在办理规划许可证和环评手续。</t>
  </si>
  <si>
    <t>目前车间三已基本完成主体建设，现正开始装机；同时启动车间一建设，确保在今年12月完成主体建设，年底开始装机。</t>
  </si>
  <si>
    <t>项目地块已平整完毕，现正处于打桩阶段，而电力设施施工部分的立项审批已递交市政府，待批复后即可招投标实施。</t>
  </si>
  <si>
    <t>A厂房基本完，消防正在进行中。办公室宿舍楼外墙、地砖正在铺设。</t>
  </si>
  <si>
    <t>部分落实。</t>
  </si>
  <si>
    <t>正在进行土地平场。</t>
  </si>
  <si>
    <t>项目分三期建设，第一期32.085亩准备进行土地招拍挂；第二期208亩正在进行土地平整，有91.6亩申请用地报批指标资料已报江门，待江门下达指标后，可报省国土厅办理用地审批。请上级国土部门加快下达用地指标。</t>
  </si>
  <si>
    <t>建议鹤山市政府、市国土资源局跟进落实。</t>
  </si>
  <si>
    <t>该项目已立项和完成规划设计，现正在环评中，VOC排放量经核实，实际需求量为13到15吨。施工队已进场。</t>
  </si>
  <si>
    <t>环评、立项目已经通过。施工队已进场。</t>
  </si>
  <si>
    <t>年产乳液胶粘剂1.2万吨，高科技油墨1000吨，总建筑面积3681平方米。</t>
  </si>
  <si>
    <t>二期在建的项目其中2个丙类仓库、油墨车间和乳液车间已完成建设，两个车间正在进行设备安装。三期新购置用地正办理土地使用证手续，由于新增产品设备调整，需再次开展环评，环评报告已报送到市环保局，等待组织专家评审。同时进行安全生产的条件论证，安评报告已提交市安监局，再按流程办理土地使用手续。</t>
  </si>
  <si>
    <t>20.6亩。</t>
  </si>
  <si>
    <t>厂房八已完成钢结构施工，准备安装顶部复合瓦。厂房十已完成钢结构施工，准备进行墙体施工。</t>
  </si>
  <si>
    <t>主要产品为五金家电配件、车床件和冲压件，厂房和配套设施建设及安装设备，</t>
  </si>
  <si>
    <t>25亩。</t>
  </si>
  <si>
    <t>已办理好不动产权证（土地），已完成地质勘探并出具勘探报告，正在进行施工图纸设计。</t>
  </si>
  <si>
    <t>该项目于今年6月12日成功竞拍土地，于8月1日取得国土证，8月底完成地质勘探并出具勘探报告，现正在设计施工图纸。预计11月份进场动工。</t>
  </si>
  <si>
    <t>34.8亩。</t>
  </si>
  <si>
    <t>综合楼已封顶，并完成内部装修和贴好外墙砖。车间已完成内外装修，现正在安装设备。厂内道路、排水管道已完成建设。配电房已建成准备安装用电设备。正在办理环保、防雷验收手续。</t>
  </si>
  <si>
    <t>36.4亩。</t>
  </si>
  <si>
    <t>已基本完成厂房建设和安装设备，已完成厂区道路建设、排水管道建设，已于10月28日试投产。</t>
  </si>
  <si>
    <t>已完成项目立项备案手续，土地开发、完成苗圃育苗及相关前期配套工作；完成种植129万平方米绿化苗、林苗、花卉；完成荫棚建设面积7万平方米。</t>
  </si>
  <si>
    <t>广东省恩平花木种植基地建设项目</t>
  </si>
  <si>
    <t>种植837.98万平方米绿化苗、林苗及花卉；建设1.72万平方米办公宿用房、包装厂房等配套设施。</t>
  </si>
  <si>
    <t>已落实。	已完成项目立项备案手续以及300亩山头土地开发，由于资本市场监管环境、再融资政策、融资时机等因素发生了变化，项目单位综合考虑内外部各种因素后决定暂缓项目建设，已申请取消列入江门市重点项目。</t>
  </si>
  <si>
    <t>由于资本市场监管环境、再融资政策、融资时机等因素发生了变化，项目单位综合考虑内外部各种因素后决定暂缓项目建设，已申请取消列入江门市重点项目。</t>
  </si>
  <si>
    <t>建议恩平市政府跟进落实。</t>
  </si>
  <si>
    <t>种植花木，工具房及办公宿用房建设。</t>
  </si>
  <si>
    <t>园区平台（32项）</t>
  </si>
  <si>
    <t>产业园区（10项）</t>
  </si>
  <si>
    <t>堡莲路三期已于6月份项目动工，计划在2017年12月前完成道路建设工作。仁和路已完成招投标工作，计划在2017年12月前完成道路建设工作。江顺大道已动工，计划在2017年12月前完成道路建设工作。</t>
  </si>
  <si>
    <t>新的征地拆迁补偿标准未定，待确定后可发布征地预公告。</t>
  </si>
  <si>
    <t>1.已完成第一批8条道路改造工程；第二批升级道路云沁东路（旧江睦路-信义路）、东睦路（彩虹路-云沁路）、福兴路（得发路-东宁路）、高新东路（江睦路-旧江睦路)已完成竣工验收；东睦路（科苑西路-彩虹路）、明辉路（龙溪路-江睦路）、信义路（连海南路-临江路）、创业路（江睦路-连海路）已完成工程建设，准备办理验收。
2.府西小区规划一、二、三、五、七路已完成验收；东升路（龙溪路-龙溪河）道路升级改造工程已完成路面修复及人行道施工；东升路（东宁路-龙溪路）道路环境整治工程已完成前期工作，施工图预算已通过审批；得发路（五邑路-金瓯路）、新兴路（金瓯路-清澜路）道路拓宽改造工程道路升级改造工程招标文件已通过审核，区标办正在审核招标文件。
3.科苑路（龙溪路-临江路）改造工程第一、三标段已完成竣工验收；第二标段路面混凝土工程已完成，人行道正在开展收尾工程。                                              
4.其它道路建设正常推进。</t>
  </si>
  <si>
    <t>部分已落实。</t>
  </si>
  <si>
    <t>产业项目方面：产业港已完成设计方案。城市建设项目方面：云沁路灌注桩累计完成50根；K0+025-K0+500一层水稳摊铺设和K0+025-K0+240沥青摊铺设已完成，中央绿化带路缘石安装已完成240米；龙溪北湖公园一标段A区中轴广场压路机夯实已完成80%的工程量，石粉回填已完成50%的工程量，二标段正在开展卫生间基础开挖、加固，三标段样板段已完成种植土回填；景观中轴正在进行桩基施工；南山路已完成示范段200米，西侧人行道提质已完成；龙湖路开挖路槽已完成200米；新港路、景观东路、馆前路可研报告已报审；启动区二期控规正在开始编制方案；城市设计、开发管控单元等专项规划已完成中期方案；市政、海绵城市专项规划正在征求意见；文体汇已完成方案编制，规划馆已完成初步方案。</t>
  </si>
  <si>
    <t>合作区范围24.8平方公里，其中耕地14800亩（含水田约10000亩）。2017年计划建设的南山路占用水田约100亩，景观轴占用水田约30亩。由于市、区没有水田占补指标，无法自行占补平衡,因此需省统筹协调解决。</t>
  </si>
  <si>
    <t>建议高新区（江海区）协调跟进。</t>
  </si>
  <si>
    <t>园区规划范围内还有2181亩土地未有建设用地指标，需要落实解决。</t>
  </si>
  <si>
    <t>1、轨道交通园区基础配套设施二期工程项目设计方案已完成。
2、德奥车辆项目已完成打桩工程。
3、克诺尔项目已完工，设备已安装完毕，调试中，已开始试产。
4、中车业成项目正在开展施工报建。</t>
  </si>
  <si>
    <t>基础配套设施二期工程土地指标及建设资金未落实。</t>
  </si>
  <si>
    <t>建议新会区政府协调落实。</t>
  </si>
  <si>
    <t>截至10月29日止，共完成年处置量约1018万吨，累计完成处置总量约11051万吨。</t>
  </si>
  <si>
    <t>1、总体规划：9242亩；2、已征地：5802亩；3、用地指标：4160.25亩；4、欠缺用地指标：5081.75亩。</t>
  </si>
  <si>
    <t>1、大江污水处理厂附属设施工程正在施工。
2、天狮坡排洪渠挡土墙工程已竣工验收。
3、井尾临时排洪渠工程已完工。
4、振兴路及西侧平土工程，已基本完工。                   
5、振兴路（工业大道至龙山路）工程正在施工。
6、特种机械人科技馆正在施工。</t>
  </si>
  <si>
    <t>10月投入961万元，园区内部和外部道路建设基本完善，已经形成接驳高速公路、国道、省道以及中心城区的方便快捷的道路交通网络。园区生活性基础设施建设也日益完备。通信、供电、供水、污水处理厂、客运站、物流中心、商业中心、员工村等配套设施已完工，大部分已投入使用。翠山湖公园、东延线工程、翠山湖幼儿园、翠山湖电信营业厅均已完成建设。江门产业转移工业园开平园区目前投产企业62家，其中规上企业13间。目前，翠山湖西湖二路延长段已完工，翠山湖消防站已基本完工；翠山湖城南三路、翠山湖职教中心、翠山湖实验学校正在建设中；翠山一路、翠山湖峯景生态园一期正在办理工程报建等前期手续。</t>
  </si>
  <si>
    <t>已完成合作区核心区道路约10公里；完成供水管约3.8公里；110KV变电站、完成供电电缆改迁2.1公里。污水厂已试运行阶段，污水管网正在建设中，工业城加压站连接管道正在施工，试桩中。来苏加压站已封顶，待装修。卫生院扩建工程2号楼正在安装3层楼面模板，3号楼在捣五层楼面砼。竹禾线（Y086）至县道大圣线（X561）连接线工程（二期）已完成招投标工作，正在清表。</t>
  </si>
  <si>
    <t>已征地。</t>
  </si>
  <si>
    <t>1.四个平土工程完成工程量85%；大槐卫生院工程已进场开工；天一达项目完成平土，并已协调园区、规划、勘探单位进场，正在勘探和放线工作。2.工业三路西段（连接新旧国道）已完成捣制95%；工业二路、三路东段工程已完成立项。3.供电线路第一、二标段完成47%，第三标段设计已完成财审，准备招标。4.吉凤村搬迁进入装修和巷道捣制。</t>
  </si>
  <si>
    <t>因建设内容和投资规模调整，且投资额巨大，财政无法安排资金，建设模式上还需进一步研究，我局重新选择其它建设方案。</t>
  </si>
  <si>
    <t>建设内容和建设模式还需进一步研究。</t>
  </si>
  <si>
    <t>建议市网信局跟进。</t>
  </si>
  <si>
    <t>市网信局
市公安局
市国资委
市建设集团有限公司</t>
  </si>
  <si>
    <t>2017年江门电信无线网络升级扩容项目</t>
  </si>
  <si>
    <r>
      <t>2017年江门电信无线网络升级扩容项目：</t>
    </r>
    <r>
      <rPr>
        <sz val="12"/>
        <rFont val="宋体"/>
        <family val="3"/>
        <charset val="134"/>
      </rPr>
      <t>新建1100个站点、扩容150个站点及配套，提升全区4G覆盖。</t>
    </r>
  </si>
  <si>
    <t>项目已落实资金23073万元，资金到位率为100%；累计完成投资20766万元，年度投资完成率为90%，超时间进度6.7%；目前项目已完成新建4G基站990个及其配套设施。</t>
  </si>
  <si>
    <t>2017年江门电信光网建设项目</t>
  </si>
  <si>
    <r>
      <t>2017年江门电信光网建设项目：</t>
    </r>
    <r>
      <rPr>
        <sz val="12"/>
        <rFont val="宋体"/>
        <family val="3"/>
        <charset val="134"/>
      </rPr>
      <t>实施城镇区域光资源扩容，加深光网覆盖；完善农村光资源覆盖，提升农村宽带网络质量。</t>
    </r>
  </si>
  <si>
    <t>项目已落实资金12588万元，资金到位率为100%；累计完成投资11077万元，年度投资完成率88%，超时间进度4.7%。目前项目已建设光纤宽带端口8.8万个，光缆6.8万纤芯公里。</t>
  </si>
  <si>
    <t>江门移动2017年无线扩容建设项目</t>
  </si>
  <si>
    <r>
      <t>江门移动2017年无线扩容建设项目：</t>
    </r>
    <r>
      <rPr>
        <sz val="12"/>
        <rFont val="宋体"/>
        <family val="3"/>
        <charset val="134"/>
      </rPr>
      <t>完成4G无线网络2017年扩容建设，含950个室外4G基站，250个室内站点建设。</t>
    </r>
  </si>
  <si>
    <t>项目已落实投资6亿元，资金到位率为100%；完成投资5.5亿元，年度投资完成率92%。目前已有890个站点完成建设，850个站点已经开通使用，与计划进度相符。</t>
  </si>
  <si>
    <t>江门联通宽带网络设施建设项目</t>
  </si>
  <si>
    <r>
      <t>江门联通宽带网络设施建设项目：</t>
    </r>
    <r>
      <rPr>
        <sz val="12"/>
        <rFont val="宋体"/>
        <family val="3"/>
        <charset val="134"/>
      </rPr>
      <t>江门联通实施五邑地区LTE无线网络和五邑地区有线宽带网络设施建设。实现300M高速4G+覆盖。</t>
    </r>
  </si>
  <si>
    <t>今年1-10月共开通4G基站、室分站共350个。</t>
  </si>
  <si>
    <t>2017年江门铁塔通信基站建设项目</t>
  </si>
  <si>
    <r>
      <t>2017年江门铁塔通信基站建设项目：</t>
    </r>
    <r>
      <rPr>
        <sz val="12"/>
        <rFont val="宋体"/>
        <family val="3"/>
        <charset val="134"/>
      </rPr>
      <t>新建400个站点，提升全区4G信号覆盖。</t>
    </r>
  </si>
  <si>
    <t>项目已落实资金13403.4万元，资金到位率为 96 %；累计完成项目投资11138.万元，年度投资完成率79.56%。目前项目进展顺利，截止10月底，江门全区已经完成运营商2532个需求站点的配套建设，其中新建站点377个，改造站点2155个。</t>
  </si>
  <si>
    <t>2017年江门深茂铁路沿线配套基站建设项目</t>
  </si>
  <si>
    <r>
      <t>2017年江门深茂铁路沿线配套基站建设项目：</t>
    </r>
    <r>
      <rPr>
        <sz val="12"/>
        <rFont val="宋体"/>
        <family val="3"/>
        <charset val="134"/>
      </rPr>
      <t>深茂铁路沿线140个新建基站配套建设。</t>
    </r>
  </si>
  <si>
    <t>项目到位资金6956.6万元，资金到位率为142%；累计完成项目投资6751.97万元，年度投资完成率137.8%。截止10月底，深茂铁路项目新建站点171个，改造站点170个。</t>
  </si>
  <si>
    <t>1、“双创园”1-4号楼（其中1号楼共层，2-3号楼共4层，4号楼共2层）已于7月中旬封顶，目前，砌体和内外墙抹灰已全部完成，现已开始外墙砖施工。
2、高新区总部科技园有限公司已组织开展内部需求设计和装修工作，8月2日开标公示结果后，8月8日有投标人提出异议并投诉，高新区总部科技园有限公司9月12日组织原评标委员会对投诉问题作出改正后重新公示了中标候选人，公示后于9月25日确定了广东聚源建设有限公司为中标单位，目前正在研究制定内部装修平面布局方案。
3、落实了400万地方政府配套资金，用于购置园区办公设备。</t>
  </si>
  <si>
    <t>市人力资源社会保障局
高新区（江海区）</t>
  </si>
  <si>
    <t>已完成土地平整及水电铺装。</t>
  </si>
  <si>
    <t>珠西创谷大楼已完成第一期改造升级工程的消防验收和综合验收。第二期室内外装修工程综合验收工作已完成。</t>
  </si>
  <si>
    <t>珠西智谷小微企业双创基地（金融区）</t>
  </si>
  <si>
    <r>
      <t>珠西智谷小微企业双创基地（金融区）：</t>
    </r>
    <r>
      <rPr>
        <sz val="12"/>
        <rFont val="宋体"/>
        <family val="3"/>
        <charset val="134"/>
      </rPr>
      <t>包括金融超市、融资平台、结算中心、产业建设投资基金、众筹平台、投客俱乐部等，建设面积超10万平方米。</t>
    </r>
  </si>
  <si>
    <t>联合经联社三旧改造地块已经省政府审批，同时正在与联合经联社洽谈土地收储协议；
篁庄经联社地块已签订土地收储协议，正在开展供地前期工作；</t>
  </si>
  <si>
    <t>珠西智谷智能装备协同创新基地</t>
  </si>
  <si>
    <r>
      <t>珠西智谷智能装备协同创新基地：</t>
    </r>
    <r>
      <rPr>
        <sz val="12"/>
        <rFont val="宋体"/>
        <family val="3"/>
        <charset val="134"/>
      </rPr>
      <t>珠西智谷智能装备科技成果产业化平台，建筑面积5万平方米。</t>
    </r>
  </si>
  <si>
    <t>珠西智谷产业发展场地改造工程（金凯登厂区）：
规划报批：规划总平面和单体建筑电子报批文件已报送地理信息中心复核数据；
用电增容：施工图设计完成，预算第三方审核中，招投标工作进行前期准备；
办公楼：除受加装电梯安装影响区域外已全部完工，加装电梯11月底到货进场；
3#厂房：待消防检测后办理消防验收和竣工验收；
2#厂房：完成图纸审查和消防图纸审查，已确定平面布局，进行施工图修改,重新送审图纸审查；
4#厂房：施工图修改，正在办理报建手续，已开展基础施工；
5#厂房：施工图修改，正在办理报建手续，已开展基础施工；
6#厂房：待使用功能和要求明确后开展设计工作；
开关站：已拆除原有厂区污水处理旧设备，待规划报批完成后实施。</t>
  </si>
  <si>
    <t>火炬创业园小微企业科技孵化及服务大楼建设项目：规划总平面已通过规划审批，单体方案已上报信息中心；完成基坑支护设计及审查、报建，准备实施基坑支护施工作业；完成土建施工图初步设计；原有建筑物已拆除并完成围蔽，建筑物控制点已布设，开始临时设施建设。</t>
  </si>
  <si>
    <t>已完成购地手续，并着手三通一平工作。</t>
  </si>
  <si>
    <t>已完成钢板桩工序和基坑开挖50%的工程量。</t>
  </si>
  <si>
    <t>完成外墙装饰，设备安装工程。</t>
  </si>
  <si>
    <t>首期一标段6-9号楼主体结构已全面封顶，砌体工程已完成，内外墙抹灰工程已完成90%的工程量，正在开展外墙砖施工；首期二标段1-5号楼工程桩施工已全部完成，1号楼基坑第一道支撑梁已完成80%的工程量，4、5号楼正在开展区域土方局部开挖。</t>
  </si>
  <si>
    <t>已完成基坑开挖工程和地面四层的建筑工程，正在进行地面第五层的建筑工程。</t>
  </si>
  <si>
    <t>1.酒店外墙底档已完成3层，1-5号楼已完成外墙底档工程，4号楼已完成2层外墙贴砖工程。
2.已完成绿化预算和桥梁初步方案，正在完善施工图。
3.高压电已完成预算，正在审核；福祥路、福华路施工图已完成并报送审图机构审查，并已完成规划公示。</t>
  </si>
  <si>
    <t>新增建设用地83.5亩，已供地。</t>
  </si>
  <si>
    <t>二期三栋高层建筑主体已封顶。</t>
  </si>
  <si>
    <t>由于二期商住地未能如期落实，该项目今年投资计划有所减少。</t>
  </si>
  <si>
    <t>电镀基地1500亩，已落实。</t>
  </si>
  <si>
    <t>进一步完善园区配套设施建设，7号商住楼已封顶，正加紧装修。2017年新增签约企业17家。</t>
  </si>
  <si>
    <t>1.南组团生活配套建设工程，开完评审会，准备开展招标工作。
2.北组团生活配套建设工程，开完勘察评审会，准备开展设计招标工作。</t>
  </si>
  <si>
    <t>完成。</t>
  </si>
  <si>
    <t>A区：
1、硬件方面：①众创空间装修竣工，并成功引进4家初创企业。②园区公共展厅装修竣工，部分企业已经开始布展。③引进中国网库运营园区电商。④已经落实新型研发机构机械购置并在科技技术平台上申报新型研发机构项目。
2、软件方面：①众创空间工作室继续招商中。②举办园区“庆中秋.贺国庆”活动。
3、已经划拨90万元创业创新奖补资金用于入园企业租金帮扶，支持入园企业技术创新、改造、购买机器人帮扶等。投入4万元用于园区户外广告宣传。投入约15.4万元用于购买众创空间公共设施
Ｂ区：
1.中国卫浴城小微企业双创基地多功能会议厅已经完美竣工、并投入使用。
2.水龙头历史文化长廊正在设计中。
3.中国卫浴城培训基地正在设计中。
4.宣传推广方面，我们在开平公交车身等人多的地方都投放广告。
5.租金补贴方面，从2017年1月到10月，我司已给予商户租金补贴约150万元。     
6.公共设施维护方面，规划升级改造广场设施。
7.中国卫浴城联合展示厅正在设计中。                                   C区：                                                                              1、办公电脑及培训仪器更新添置已完成，服务器的数据太大，还在转移。
2、宣传广告图片已喷画制作完成。                                          3、中心二楼培训室投影、音响、功放等设备已更新安装。</t>
  </si>
  <si>
    <t>已由滨江管委会发函请示区政府落实项目范围、前期研究范围和落实项目建设主体。</t>
  </si>
  <si>
    <t>“工改工”认定审批已完成；规划条件已报规划局；向规划局申请解决限高问题；其中，汽车物流中心项目：方案深化调整中；汽车综合展厅及4S店：相关合同签订中，正在完善单体深化方案，完成场地平整和临建生活区建设。</t>
  </si>
  <si>
    <t>已完成三层外墙挂石工程，一、二层室内装修工程已完成70%的工程量。</t>
  </si>
  <si>
    <t>疏港路B线（靠近普洛斯段）已完成水稳层施工；A线（龙口段）已完成青苗补偿，施工方已进场开展土方施工。普洛斯鹤山物流园一期6.7万平方米仓库已完工，北领（菜鸟）物流公司已进驻项目一期，项目二期正在办理报建手续；物流港园区铁路货场方面，与广珠铁路公司达成共识，双方成立合资公司建设货场扩建工程，并于7月31日签订框架协议，目前已敲定货场扩建土地红线，正在筹建合资公司，目前正加紧项目立项解决用地问题，江门北站货场扩建后运量可升级到500万吨/年。</t>
  </si>
  <si>
    <t>江门中微子实验站配套基建工程截止至2017年10月28日，斜井洞挖1266米；竖井洞挖564.4米，斜井及竖井开挖结束，竖井平段超前探水注浆施工正在进行，1#施工支洞已开挖进尺15.9米。地面建筑工程完成地基承载力检测工作，1#、2#宿舍楼给排水管路完成管沟开挖，办公楼完成首层钢筋绑扎，3#宿舍楼完成基础垫层模板安装。临时工程完成斜井绞车基础混凝土浇筑高度2.2米。</t>
  </si>
  <si>
    <t>恩平市麦克风电声器材创业创新基地建设主体是恩平市邦华电子有限公司，目前已完成公共技术研发中心、检测中心、恩平市麦克风电商发展平台建设，现正在不断完善创客空间建设工作。公共技术研发中心和检测中心设在恩平市邦华电子有限公司厂房二的四楼，目前已购进一批电声专业的检测设备，除可自身进行研发外，还可免费为工业园区内麦克风电声器材企业提供专业的产品检验检测服务；恩平市麦克风电商发展平台设在该公司厂房四的一楼，现已引入农村淘宝、阿里巴巴合作电商拉勾公司，为企业发展电子商务提供服务；创客空间现已吸引19位青年创业者入驻。</t>
  </si>
  <si>
    <t>大城格局（127项）</t>
  </si>
  <si>
    <t>公园城市（18项）</t>
  </si>
  <si>
    <t>已落实项目用地。</t>
  </si>
  <si>
    <t>市直3.12全民义务植树、森林四进、园林下乡、市区公园绿化清疏等工程已完成绿化施工；东湖公园五邑大学融合环境整治项目正进行工程施工；高速出入口绿地改造项目正进行招标工作；绿地及公园设施改造项目正由市财政评审中心进行预算审核。</t>
  </si>
  <si>
    <t>1、一期：完成南门主体结构及外墙批荡和防雷检测；北门完成桩基检测。
2、二期（蓬江楼）：完成施工图设计，完成基础工程开挖、验槽，以及消防栓侧边承台混凝土施工。
3、三期（环山路）：完成方案设计，按村界完成道路施工图设计。</t>
  </si>
  <si>
    <t>1、启明里旅游公厕改造工程。施工设计图已定稿，诺诚公司已对启明里公厕工程造价进行预算，资料已报财政局进行审核工程款预算。
2、东湖公园潮江路入口景观优化提升工程，区国土已出规划勘测图和土地预审批复，目前立项手续已批，现财政局正在审核工程款预算。</t>
  </si>
  <si>
    <t>已完成兰石园区珍稀植物园的工程招投标。</t>
  </si>
  <si>
    <t>已完成绿化工程，正在进行人行道建设。</t>
  </si>
  <si>
    <t>牌楼建设已完成，正在进行地面工程。</t>
  </si>
  <si>
    <t>1.已完成桃花园、市花园配套设施建设和绿道、登山径等工程建设。
2.麦园坑景观建设工程已选定施工单位，牛山消防通道（茶花园-龙光塔）工程正在施工。
3.环湖路挡土墙工程、湾底里人行道护栏、大华山景观带绿化工程、公园标识标志牌设置、桃花园护栏和凤翥亭周边景观提升工程已完成施工。</t>
  </si>
  <si>
    <t>万亩小鸟天堂湿地公园</t>
  </si>
  <si>
    <t>以现有小鸟天堂为中心，打造万亩生态湿地公园，用地面积81.8公顷。</t>
  </si>
  <si>
    <t>待区府审批方案。</t>
  </si>
  <si>
    <t>已开工建设小鸟天堂榕林湿地潮人径一期，完善相关配套设施。
由区统筹开展小鸟天堂国家湿地公园的建设，已上文区政府建议取消该项目。</t>
  </si>
  <si>
    <t>租赁村土地。</t>
  </si>
  <si>
    <t>1.顺利开展环湖消防通道范围内的租地洽谈工作，签订部分转租协议，完成租地工作的80%；
2.开展迁坟及青苗补偿工作，完成清补工作80%；
3.已在发改局完成项目立项工作，现正开展征占用林地前期工作，将开展工程设计施工招标工作。</t>
  </si>
  <si>
    <t>公园主入口广场、紫云观中心景观区、环湖道路、园林建筑及设施。</t>
  </si>
  <si>
    <t>目前仍为林地。</t>
  </si>
  <si>
    <t>1.知青文化馆及景观工程完成；
2.客家文化馆工程施工队已完成基础及地梁砼，现进行柱砼浇筑；
3.林间木屋进行预算编制。</t>
  </si>
  <si>
    <t>1、完成都斛“禾海稻浪”水稻田文化主题园观景台整体工程完成并验收，内装工程准备完成；展示馆室内布展工作推进中；游客服务中心装修工程推进中；美食楼主体工程建设工程正在施工中；景观工程（一期）三个节点工程正在施工中；
2、海口埠“广府人出洋第一港”主题公园及银信博物馆首期工程完成；                                                          
3、浮月洋楼景观提升方案施工蓝图已完成，招标前期准备工作推进中。</t>
  </si>
  <si>
    <t>项目用地375亩已完成征地工作。</t>
  </si>
  <si>
    <t>由于受国家金融财政政策影响，根据2017年7月21日召开的台山市政府常务会议精神，决定先暂停按融资自建的建设模式进行建设，待重新研究新的建设模式才重启项目建设。</t>
  </si>
  <si>
    <t>景观水体区（生态湖）、亲水平台、步行径、绿化等。</t>
  </si>
  <si>
    <t>落实117亩。</t>
  </si>
  <si>
    <t>公园主园路、登山径已完成水泥路基，正开展登山径花岗岩石板铺设。主入口水池已完成池底、池壁砌筑；已完成厕所、长廊、山顶八角亭、设备房、工具房等园林建筑的主体工程施工，建筑饰面和室内装饰施工中；广场步级、花池施工中。</t>
  </si>
  <si>
    <t>完成征地3021.7亩，满足项目用地需要。我市土地利用总体规划调整方案及数据库已通过省国土厅审批，相关成果资料也已报送省国土厅备案，备案通过后可正式使用。</t>
  </si>
  <si>
    <t>1、赤坎圩镇房屋征收任务完成率超过95%。2、文保规划已呈报省人民政府。《赤坎历史文化名镇保护规划》已报江门市政府。《开平市赤坎古镇景区修建性详细规划》完成，准备报市委规会。已完成《开平市赤坎镇概念性总体规划》、总规修编中期成果编制。3、赤坎新区开平市第二人民医院搬迁项目已开工建设；完成安置地块修规方案；完成学校迁建工程报批手续，进入勘察设计招标阶段；完成中心小学、幼儿园、公共地下停车场报批手续，进入勘察设计招标阶段；完成110KV百赤线和110KV合赤线迁改工程已报批手续，进入勘察设计招标阶段。4、已完成开平市县道赤马线（X555）赤坎段改线工程项目立项；已正式出具开平市县道桥牛线（X557）改线一期工程两阶段初步设计评审会专家意见，进入施工图设计阶段。</t>
  </si>
  <si>
    <t>1、水资源保护区等级调整问题。（未解决。根据省环保意见，不再单独报批《开平市赤坎水厂水源保护区划调整可行性研究报告》，改由江门市统一报批，分别为由江门市水务局牵头编制江门市供水规划，由江门市环保局牵头编制江门市供水规划工程可行性研究报告，再报省政府。江门环保局已就《江门市部分饮用水水源保护区调整方案》征求了市直相关部门意见，并组织召开了公众听证会。）
2、土地问题。（逐步解决。正在分批报批的用地面积为1420.67亩。）</t>
  </si>
  <si>
    <t>建议开平市政府、市国土资源局、市环保局、市水务局协调推进落实。</t>
  </si>
  <si>
    <t>进行农田、树木种植，部份农业观光旅游景点设施建设及配套建设酒店、食堂宿舍、家庭度假屋、泳池基本建设成，已对外试业。</t>
  </si>
  <si>
    <t>西门入口景观节点（A区）正在开展湖体土方开挖、卫生间墙体砌筑及栈道混凝土结构浇筑施工；运动体育公园（B区）正在开展停车场照明、运动公园路面铺装及卫生间墙体砌筑施工；正在开展9米防火道路基土方回填压实及涵洞主体结构施工；南门（E区）广场正在开展攀爬径的路基垫层摊铺工作，准备进行广场管理用房桩基础施工。</t>
  </si>
  <si>
    <t>西门海会寺山下园林区（C、D区）建设涉及佛开高速地块暂未能移交使用。现佛开高速公路有限公司要求置换地块必须与现雁前路东南侧佛开高速地块相连，目前正在开展相关地块价值评估工作。请上级交通运输部门协调解决该地块置换，尽快将施工场地移交使用。</t>
  </si>
  <si>
    <t>建议鹤山市政府协调市交通部门落实。</t>
  </si>
  <si>
    <t>已落实土地。</t>
  </si>
  <si>
    <t>1. 一期、二期别墅及洋房已交楼。三期洋房69#-76#楼已交楼；三期别墅组团1、2共66幢别墅已交楼；三期别墅组团3的66栋别墅外立面全面完成，庭院围墙结构完成，室外园林园建施工；另外43栋主体全面开工，处于主体施工阶段；四期洋房77-86#主体已封顶，外架开始拆除，准备进入装修阶段；四期别墅组团2别墅封顶86栋，砌体全面完工，屋面全面完工，外立面施工中，部分楼栋外架拆除，室外管网和庭院围墙施工中；四期别墅组团1开工37栋主体，已封顶37栋，屋面瓦、正砌体及抹灰施工。
2. 配套：会议中心桩基础已完成；运动中心试营业；400床酒店外立面完成，室内装修施工78%；温泉小镇正内部装修，已经完成99%，室外园林园建完成，其中日本馆已对外开放展示；楼巴及公交站、商业街、独立商业楼、美食街:已交付使用条件。风情酒吧街外立面施工中，室外管网施工中。
3. 永久水电气暖：红线内外的永久电已施工完成，永久水已通水。
4. 道路管网：首期销售区域、二期交楼区域沥青道路全部完成；三期、四期的砼道路在施工中。
5. 洋房c1-13~c1-20 （共8栋、开工面积10.8万方），c19-c20六层板施工完成，c13-c14、c17-c18首层板施工完成，c15-c16目前处于地下室施工阶段；洋房D1-10~D1-15（共6栋、地下室面积约2万平方米，建筑面积7.2万平方米）目前桩基础施工完成805，土方开挖施工中。
6. 五期洋房A1区（共13栋、建筑面积约16.5万平方米），目前处于准备三通一平阶段，地质勘察。</t>
  </si>
  <si>
    <t>农家乐、儿童水上活动区、主题餐厅、游客中心、配套设施等，总建筑面积约5万平方米。</t>
  </si>
  <si>
    <t>1478亩。</t>
  </si>
  <si>
    <t>水泥路面等基础设施已经基本完成，时花种植和景观布置也已经具规模，景区已正常对外开放经营。近期已有多个单位在现场举办主题活动，游客反响不错。目前仍有部分临时商铺继续向外招租。</t>
  </si>
  <si>
    <t>环境治理(41项)</t>
  </si>
  <si>
    <t>新会段</t>
  </si>
  <si>
    <r>
      <t>新会段：</t>
    </r>
    <r>
      <rPr>
        <sz val="12"/>
        <rFont val="宋体"/>
        <family val="3"/>
        <charset val="134"/>
      </rPr>
      <t>加固银洲湖支流16.595公里，重建穿堤建筑物47座，新建闭口水闸11座。</t>
    </r>
  </si>
  <si>
    <t>江门市国土资源局新会分局对工程用地进行了确认。</t>
  </si>
  <si>
    <t>正进行初步设计编制工作。</t>
  </si>
  <si>
    <t>完成项目前期、项目投资人采购，开工建设。</t>
  </si>
  <si>
    <t>台山段</t>
  </si>
  <si>
    <r>
      <t>台山段：</t>
    </r>
    <r>
      <rPr>
        <sz val="12"/>
        <rFont val="宋体"/>
        <family val="3"/>
        <charset val="134"/>
      </rPr>
      <t>加固潭江干堤22.455公里，重建水闸17座，加固水闸1座，重建穿堤涵管18座，新建穿堤涵管1座。</t>
    </r>
  </si>
  <si>
    <t>暂不涉及土地问题。</t>
  </si>
  <si>
    <t>工程已完成初步设计和PPP项目政府采购立项，正在进行社会资本采购招标工作。</t>
  </si>
  <si>
    <t>开平段</t>
  </si>
  <si>
    <r>
      <t>开平段：</t>
    </r>
    <r>
      <rPr>
        <sz val="12"/>
        <rFont val="宋体"/>
        <family val="3"/>
        <charset val="134"/>
      </rPr>
      <t>加固潭江干堤18.294公里，重建水闸14座，重建穿堤涵管12座，新建穿堤涵管10座。</t>
    </r>
  </si>
  <si>
    <t>原址重建。</t>
  </si>
  <si>
    <t>恩平段</t>
  </si>
  <si>
    <r>
      <t>恩平段：</t>
    </r>
    <r>
      <rPr>
        <sz val="12"/>
        <rFont val="宋体"/>
        <family val="3"/>
        <charset val="134"/>
      </rPr>
      <t>加固潭江干堤19.397公里，莲塘河堤防4.496，重建或新建穿堤涵（闸）管31座。</t>
    </r>
  </si>
  <si>
    <t>不涉及新增土地。</t>
  </si>
  <si>
    <t>项目按PPP模式实施，由江门市水务局组织进行社会资本采购工作。现在已完成投标单位资格预审，进入资本采购项目招标工作阶段。</t>
  </si>
  <si>
    <t>江门市区黑臭水体综合治理工程（蓬江区）</t>
  </si>
  <si>
    <r>
      <t>蓬江区：</t>
    </r>
    <r>
      <rPr>
        <sz val="12"/>
        <rFont val="宋体"/>
        <family val="3"/>
        <charset val="134"/>
      </rPr>
      <t>天沙河、杜阮河截污纳管、分散式污水处理、底泥清淤、水质净化工程等；生猪，农村污染源治理。</t>
    </r>
  </si>
  <si>
    <t>1、10月份已支付通过验收的生猪养殖场清拆奖励资金累计5.26亿元；
2、目前所有标段的机械设备、船只已进场，并完成了弃运淤泥点的平整，施工场地进行了四通一平等工作，并完成疏浚河道约2.5公里；
3、南北片区PPP项目已通过了发改部门的审批；
4、政府采购立项和社会资本立项工作已办理完成；
5、10月11日发布蓬江区（南北片区）黑臭水体整治及水利工程PPP项目资格预审公告；
6、分别截止在10月18日和10月20日完成南北片区的资格预审报名工作；
7、南北片区项目分别于10月24日和10月27日发布资格预审澄清答疑公告。</t>
  </si>
  <si>
    <t>蓬江区政府
市水务局
市环保局
市农业局
市住房城乡建设局</t>
  </si>
  <si>
    <t>江海区</t>
  </si>
  <si>
    <r>
      <t>江海区：</t>
    </r>
    <r>
      <rPr>
        <sz val="12"/>
        <rFont val="宋体"/>
        <family val="3"/>
        <charset val="134"/>
      </rPr>
      <t>龙溪河、麻园河、马鬃沙河防洪排涝工程、截污纳管、分散式污水处理、底泥清淤、水质净化工程等。</t>
    </r>
  </si>
  <si>
    <t>正在办理建设用地报批。</t>
  </si>
  <si>
    <t>1.工程已动工。
2.已完成项目公司的组建工作，正在开展三元泵站建设和建设范围内的征地拆迁工作。</t>
  </si>
  <si>
    <t>高新区（江海区）
市水务局
市环保局
市农业局
市住房城乡建设局</t>
  </si>
  <si>
    <t>雅瑶河</t>
  </si>
  <si>
    <r>
      <t>雅瑶河：</t>
    </r>
    <r>
      <rPr>
        <sz val="12"/>
        <rFont val="宋体"/>
        <family val="3"/>
        <charset val="134"/>
      </rPr>
      <t>截污纳管、分散式污水处理、底泥清淤、水质净化工程等。</t>
    </r>
  </si>
  <si>
    <t>目前已完成了雅瑶河河道水质净化高效微生物净化系统2套的水生态修复工程，在9月中旬运行。完成禁养、专人保洁。雅瑶河底泥清淤工程已完成招投标工作，施工队已进场；雅瑶镇农村生活污水处理设施的实施方案已由江门市科禹水利规划设计咨询公司完成，尽快启动招投标工作。</t>
  </si>
  <si>
    <t>鹤山市政府
市水务局
市环保局
市农业局
市住房城乡建设局</t>
  </si>
  <si>
    <t>1、城区污水厂扩建及配套污水管网工程PPP项目已完成项目采购。紫水河西岸截污工程于9月20日率先动工，10月20日东郊污水处理厂三期工程也已开工，其余项目正在抓紧开展勘察设计等前期工作，已完成初步设计专家评审。
2、会城河河口泵站工程目前已完成全部桩基基础及钢板桩支护；斜坡段、泵室段、清污机段、出水箱涵段土方开挖已完成；泵室段放空管已安装完成。正在进行进水开口箱涵段、出水箱涵段、泵室段、清污机段、斜坡段商品混凝土的浇筑。
3、紫水河清淤工程于6月14日开工，工程已基本完成，正在开展收尾工作。
4、会城河清淤及水生态修复工程项目已由区政府批复启动项目，正组织开展工可编制等前期工作。</t>
  </si>
  <si>
    <t>未交付使用。</t>
  </si>
  <si>
    <t>调整施工方案，协调周边场地租用，增加施工便道。</t>
  </si>
  <si>
    <t>道桥工程及清泉如许、清溪梯田、柳岸芳踪、鹤舞沙坪、花田叠翠6个园林景观工程正在施工建设，目前新三夹桥主体已完工，城市防洪及堤路结合主体工程已完成，景观工程“清泉如许”主体已完成,“千舟竞渡”景点主体工程和龙舞桥主体工程已开工建设。</t>
  </si>
  <si>
    <t>雅瑶、桃源、共和、址山四个项目区已全部完工；古劳、龙口项目区已完成90%；宅梧、双合、沙坪1、沙坪2四个项目区计划于2017年年底完成主体。目前,已完成治理长度80公里,清淤疏浚土方89万立方米，绿化河道36公里。</t>
  </si>
  <si>
    <r>
      <t>台山市</t>
    </r>
    <r>
      <rPr>
        <sz val="12"/>
        <rFont val="宋体"/>
        <family val="3"/>
        <charset val="134"/>
      </rPr>
      <t>：建设城镇污水处理设施项目13个、农村污水处理设施281个，日处理污水规模共2万吨，管网67公里。</t>
    </r>
  </si>
  <si>
    <t>项目已完成PPP合同签订、初步设计、已完成三合镇污水处理厂试点工程，赤溪镇、三合镇、白沙镇、四九镇已完成立项工作，其他各镇在加紧办理征地调规等前期工作。四九镇镇级污水处理厂、三合镇、水步镇、端芬镇、冲蒌镇农村试点工程已开工，已完成部分污水处理设备制作。</t>
  </si>
  <si>
    <r>
      <t>开平市：</t>
    </r>
    <r>
      <rPr>
        <sz val="12"/>
        <rFont val="宋体"/>
        <family val="3"/>
        <charset val="134"/>
      </rPr>
      <t>建设城镇污水处理设施项目10个、农村污水处理设施355个，日处理污水规模共5.1万吨，管网50公里。</t>
    </r>
  </si>
  <si>
    <t>9个镇级生活污水处理厂已落实土地，6个已取得土地使用证；市区新美生活污水处理厂用地已初步落实，正在办理土地划拨和入储等相关工作；355宗农村生活污水处理设施由属地镇村小组提供用地。</t>
  </si>
  <si>
    <t>中标资本方成立项目公司“中能建（开平）环保科技有限公司”负责进行项目的筹备工作。新美污水厂已落实厂区用地，正在办理土地划拨手续，各镇级生活污水处理厂完成可行性研究报告及初步设计工作，现项目公司正在进行项目申请立项工作；农村生活污水处理设施已完成可行性研究报告，现进行项目申请立项工作；大沙镇农村污水处理设施三个示范点已完工；饮用水源一级保护区内的赤坎镇腾蛟村生活污水处理设施已开工建设；环境影响评价报告、水土保持方案编制报告、排水口论证报告等已委托有资质的编制单位正在编制中。</t>
  </si>
  <si>
    <t>1、镇级生活污水处理厂金鸡、赤水镇厂址用地未办理好相关调规手续； 2、农村生活污水处理设施存在站点选址分散，用地选址困难，村民不支持等多方面原因。3、项目公司对PPP项目实施程序经验不足。</t>
  </si>
  <si>
    <t>建议开平市政府落实。</t>
  </si>
  <si>
    <r>
      <t>鹤山市：</t>
    </r>
    <r>
      <rPr>
        <sz val="12"/>
        <rFont val="宋体"/>
        <family val="3"/>
        <charset val="134"/>
      </rPr>
      <t>建设城镇污水处理设施项目2个、农村污水处理设施174个，日处理污水规模共5.55万吨，管网47公里。</t>
    </r>
  </si>
  <si>
    <t>宅梧污水处理厂由于项目预算超出了立项估算，宅梧镇已与施工单位解除合同，目前正重新办理立项。双合污水处理厂正在进行设计工作。农村污水处理设施方面目前已已完成18个农村点，2个点正在施工。其他村镇正在进行设计工作，已完成三个镇的设计，报北控总部审批。</t>
  </si>
  <si>
    <r>
      <t>恩平市：</t>
    </r>
    <r>
      <rPr>
        <sz val="12"/>
        <rFont val="宋体"/>
        <family val="3"/>
        <charset val="134"/>
      </rPr>
      <t>建设公仔河、仙人河截污支管，城镇污水处理设施项目3个、农村污水处理设施220个，日处理污水规模共0.581万吨，管网14.8公里。</t>
    </r>
  </si>
  <si>
    <t>横陂、大槐及那吉三个镇级污水处理厂已落实建设用地，正在办理相关手续。220个农村污水处理设施点的选址确定。</t>
  </si>
  <si>
    <t>新一轮生活污水处理设施建设，项目整体累计完成投资5300万元。仙人河：完成管道基础300米、管道1450米。公仔河：完成管道基础1570米、管道2550米。横陂、大槐及那吉三个镇级污水处理项目落实建设用地，已完成“三通一平”并进场施工；横陂镇完成管道2468米；那吉镇完成管道基础190米、管道1210米；大槐镇污水管网工程已动工。220个农村污水处理点选址确定，完成勘察测量210个、初步设计198个、动工建设110个、建成62个、试运行5个。</t>
  </si>
  <si>
    <t>1. 镇级污水处理厂建设前期要分别完成选址、测量设计、立项、国土及规划手续办理等基础性工作，耗时较长，对项目建设进度带来一定程度的影响。
2. 6-8月份我市暴雨及强对流天气频繁，受暴雨、台风等恶劣天气影响，对野外作业造成严重的影响，致使工程建设进度受阻。</t>
  </si>
  <si>
    <t>建议恩平市政府落实。</t>
  </si>
  <si>
    <t>34个试点已完成设计，其中27个试点已动工；余下247个点已完成初设，计划采用PPP模式整区捆绑推进建设。</t>
  </si>
  <si>
    <t>正办理用地手续。</t>
  </si>
  <si>
    <t>预算造价工作已完成，正进行预算送审和监理招标准备工作。</t>
  </si>
  <si>
    <t>根据国土部门要求，我司于今年4月份将该项目办理国土征地手续的相关资料上报杜阮国土所。由于配套的留用地指标及地块未能落实等有关问题，引致国土部门一直未受理。我司已分别于2017年6月20和2017年7月6日发函水务局反映上述情况，并于7月14日召集市水务局、市国土局、市财政局、市规划局、杜阮镇政府及木朗村委会研究解决项目征地及配套留用地地块问题，但至今仍未能解决。
    因此项目涉及的配套留用地问题未解决，导致国土报审手续未能正常开展。
    以上因素严重影响项目规划、招标等其他后续工作开展。</t>
  </si>
  <si>
    <t>建议市建设集团有限公司、市国土资源局跟进协调落实。</t>
  </si>
  <si>
    <t>市建设集团有限公司
市水务局</t>
  </si>
  <si>
    <t>已预留规划用地，但未办理。</t>
  </si>
  <si>
    <t>根据市政府文件处理表（办（市内）[2017]01803号）要求，本项目确定采用半地下方式建设，立项受理主体为市发改局，已办理立项报审，待批复。</t>
  </si>
  <si>
    <t>1.本项目已于3月15日完成项目申请报告编制以及专家论证工作，但由于市银葵医院等多个部门对建设方案意见不统一，经市政府多次协调，最终于8月15日落实建设方案，导致项目进度比原定计划滞后5个月。
2.项目2017年中已具备立项条件，因立项受理主体未落实，立项工作无法完成。直到10月10日才确定立项受理主体为市发改局，立项工作大幅滞后。
以上因素严重影响项目原有计划。</t>
  </si>
  <si>
    <t>建议市建设集团有限公司协调落实。</t>
  </si>
  <si>
    <t>不需要征地。</t>
  </si>
  <si>
    <t>目前该项目已完成可行性研究报告编制、专家评审和项目立项等工作，现正进行epc招标工作。</t>
  </si>
  <si>
    <t>因“厂网”分离后，管网建设资金不明确，项目建设资金于2017年8月才得到落实，导致8月22日才取得立项批复开展招投标工作。</t>
  </si>
  <si>
    <t>建议市建设集团有限公司加快推进。</t>
  </si>
  <si>
    <t>本项目已完成2017年进度计划。</t>
  </si>
  <si>
    <t>目前项目环评和申请报告已批复，设计已完成审查，已办理规划许可证；已完成施工图审图、基础施工、桩基检测、深基坑评审等，部分池体开始施工，设备采购正在进行中。</t>
  </si>
  <si>
    <t>建设污水管网2.28公里。</t>
  </si>
  <si>
    <t>目前已征集各部门意见，确定最终实施方案，现正完成规划方案调整工作和施工图审查工作，正在进行施工招标前准备工作。</t>
  </si>
  <si>
    <t>因篁庄村食街拆迁问题无法解决，原规划方案无法实施，需根据该地块现状情况和各部门意见重新出具设计方案，2017年8月20日确定最终方案，项目规模调整至1.16公里。
以上因素严重影响项目原有计划。</t>
  </si>
  <si>
    <t>建议市建设集团有限公司协调加快。</t>
  </si>
  <si>
    <t>市建设集团有限公司
市水务局
蓬江区政府</t>
  </si>
  <si>
    <t>正进行用地、规划、立项等前期工作。根据要求，立项受理主体为市发改局，已完成立项报审，待批复。</t>
  </si>
  <si>
    <t>本项目立项受理主体多次变更，直到10月10日才最终确定并得以完成立项报审，影响项目原有计划。</t>
  </si>
  <si>
    <t>市建设集团有限公司
高新区（江海区）</t>
  </si>
  <si>
    <t>尚未落实。</t>
  </si>
  <si>
    <t>1.已完成可行性研究报告初稿审查。                                                                         
2.向各部门征求意见。</t>
  </si>
  <si>
    <t>已开展勘察设计工作。</t>
  </si>
  <si>
    <t>已完成可行性研究报告编制工作。</t>
  </si>
  <si>
    <t>工程已完成并通过环保验收，已开始商业运营。</t>
  </si>
  <si>
    <t>试运行。正在办理工程验收工作。</t>
  </si>
  <si>
    <t>正在落实用地指标。</t>
  </si>
  <si>
    <t>1、目前项目已完成桩基础、场地平整工程；2、前期已将有关办理国土用地指标手续申请呈送至江门国土局，待用地指标审批中；3、已重新招标确定设计、施工单位。</t>
  </si>
  <si>
    <t>已基本完成。</t>
  </si>
  <si>
    <t>厂区：已完成总体工程98%，基本完成主体工程，正在进行设备安装；管网：已完成整体工程98%，正在进行泵站设备安装、剩余管网铺设施工。</t>
  </si>
  <si>
    <t>管网工程施工条件比较复杂，影响进度。</t>
  </si>
  <si>
    <t>建议恩平市政府督促落实。</t>
  </si>
  <si>
    <t>正在办理。</t>
  </si>
  <si>
    <t>已完成项目立项及其他项目前期工作，并于10月24日完成施工招标，正在进行中标结果公示。</t>
  </si>
  <si>
    <t>大田、圣堂、东成、良西、牛江已落实建设用地，正在办理相关手续。</t>
  </si>
  <si>
    <t>东成、圣堂、良西、大田、牛江五个镇级污水处理项目落实建设用地，相继进场施工。管网建设同步推进中,项目累计完成投资2000万元，完成管网铺设2920米，东成、牛江管网全部完成；大田、良西厂区已进场施工。</t>
  </si>
  <si>
    <t>1、镇级污水处理厂建设前期要分别完成选址、测量设计、立项、国土及规划手续办理等基础性工作，耗时较长，对项目建设进度带来一定程度的影响。
2、6-8月份我市暴雨及强对流天气频繁，受暴雨、台风等恶劣天气影响，对野外作业造成严重的影响，致使工程建设进度受阻。</t>
  </si>
  <si>
    <t>建议恩平市政府督促加快落实。</t>
  </si>
  <si>
    <t>目前大推车山生活垃圾填埋场封场二期工程已完成施工图设计,6月底进行计价单位招标时因参标单位不足导致流标。6月25日召开工程推进工作会议，进一步研究该工程设计、技术交底、施工质量保障要求和后续维护管养等事项。8月上旬，计价单位经二次开标已完成招标。8月28日，预算文件已送达市财政局审核。2017年9月6日经专家论证认定，大推车山垃圾处理场封场工程二期工程施工招标采用“综合评估法”进行评标定标。9月12日，收到市发改局关于大推车山垃圾处理场封场工程概算的批复。9月27日，按市财政局审核的要求，补充了相关预算文件资料。10月13日，10月13日，针对工程预算文件的偏差问题，我局约请市财政局、外审单位、市建管中心、计价单位、设计单位等相关人员在市财政局开会核对预算文件。10月20日，我局和市建管中心召开了招标文件研讨会，会上针对招标文件的编制双方提出了工作意见和建议。10月27日，完成工程预算定案。
下一步措施：1、抓紧与市建管中心沟通联系，尽快完成工程招标文件。2、我局将督促代建单位严格按照工程建设计划开展各项代建工作，力求按时保质保量完成工程建设。</t>
  </si>
  <si>
    <t>此项目2017年建设内容是完成前期工作，争取开工建设，目前处于准备招标阶段。现已报市发改局申请调整开工时间为2018年3月，待市政府批复后请更改系统开工日期。</t>
  </si>
  <si>
    <t>建议市住建局跟进落实。</t>
  </si>
  <si>
    <t>市住房城乡建设局
市建管中心</t>
  </si>
  <si>
    <t>已取得广东省国土资源厅关于开平市固废综合处理中心一期项目用地预审的批复，正在办理土地使用证。</t>
  </si>
  <si>
    <t>形象进度：一、目前已完成前期工作：1、选址报告书；2、地形测量；3、确定边界红线及埋界桩；4、立项申请报告；5、环卫专规（2014－2020）；6、可行性研究报告；7、总体规划；8、节能评估报告；9、土地调规；10、水土保持方案报告；11、地质勘察报告；12、地质灾害报告；13、百合镇总体规划修编；14、百合镇征占林地可行性报告；15、一期建设用地征占用林地报批手续；16、矿产压覆资源查询；17、确定咨询公司；18、征地方案及土地确权；19、三个报告编制；20、环卫专项规划报告；21、社会稳定风险评估报告；22、土地预审；23、成立项目公司。                                                                                                                     二、正在进行中的前期工作：1、项目环评；2、办理土地使用证。</t>
  </si>
  <si>
    <t>1、继续组织村代表和村民参观省内建成的生活垃圾焚烧厂，加大宣传力度，进一步打消村民对固废项目的疑虑，争取群众的广泛理解支持。2、稳妥推进征地拆迁补偿相关历史遗留问题的调处等工作。3、由于第一次招标的有效投标人不足三家，第一次采购失败，重新组织招标工作需按照法定招标程序进行，原项目计划开工时间2017年10月，建议修改为2017年12月。4、加紧跟进一期项目社会稳定风险评估的报批、项目供地等工作。</t>
  </si>
  <si>
    <t>建议开平市政府协调落实。</t>
  </si>
  <si>
    <t>道路排水沟已完成40%；消防管道管槽开挖和安装已完成30%；渗滤液收集系统二分区开始铺碎石层。一分区完成膨润土垫15000m2、HDPE膜15000m2、土工布10000m2。</t>
  </si>
  <si>
    <t>2项目区北达段完成工程进度40%，3项目区完成工程进度50%。</t>
  </si>
  <si>
    <t>1、南冲电排站工程已报镇发改部门立项。
2、横江海口电排站工程正办理预算审批。
3、桐井电排站工程正办理施工资料。
4、乐溪电排站工程已完成立项前期手续。</t>
  </si>
  <si>
    <t>正在进行前期工作。</t>
  </si>
  <si>
    <t>已办用地预审。</t>
  </si>
  <si>
    <t>目前已完成主体工程的99%，水下工程已全部完成，围堰拆除已基本完成，剩下手尾工作，管理楼建设完成87%，明渠进出口封堵80%。</t>
  </si>
  <si>
    <t>1、积极协调总承包单位，发挥总承包单位的积极性，督促总承包单位加大投入，加快进度。
2、积极协调总承包单位和财政部门解决人工材料价差问题。"</t>
  </si>
  <si>
    <t>建议新会区政府加快完善落实。</t>
  </si>
  <si>
    <t>斗山园区已签订1063亩征地协议,目前剩余2000亩已全部签订土地补偿协议。
斗山园区填土工程加快，三支施工队共同施工，已完成800亩土地平整。</t>
  </si>
  <si>
    <t>园区产业规划和总体规划已通过省农业厅组织的专家评审组的评审，控制性规划已通过市城乡规划委员会审议。
防洪排涝规划已召开专家评审会议，环评报告方面相关资料已完成收集，下一步将开展专家评审工作。
斗山园区首期250亩调规方案已通过省备案，用地批文已下达，正加快办理土地招拍挂手续。
斗山园区已签订1063亩征地协议,目前剩余2000亩已全部签订土地补偿协议。
斗山园区填土工程加快，三支施工队共同施工，已完成800亩土地平整。</t>
  </si>
  <si>
    <t>沙堆东堤</t>
  </si>
  <si>
    <r>
      <t>沙堆东堤：</t>
    </r>
    <r>
      <rPr>
        <sz val="12"/>
        <rFont val="宋体"/>
        <family val="3"/>
        <charset val="134"/>
      </rPr>
      <t>加固海堤总长13.3公里，重建穿堤涵闸7座，加固3座。</t>
    </r>
  </si>
  <si>
    <t>完成加固海堤4km，完成穿堤建筑物8座。</t>
  </si>
  <si>
    <t>施工单位的施工投入严重不足，工程严重滞后。</t>
  </si>
  <si>
    <t>建议新会区政府跟进落实。</t>
  </si>
  <si>
    <t>完成堤防培土加高，完成6宗水闸工程施工。</t>
  </si>
  <si>
    <t>老李围</t>
  </si>
  <si>
    <r>
      <t>老李围：</t>
    </r>
    <r>
      <rPr>
        <sz val="12"/>
        <rFont val="宋体"/>
        <family val="3"/>
        <charset val="134"/>
      </rPr>
      <t>加固海堤12.55公里，重建排水闸9座，重建生产闸15座。</t>
    </r>
  </si>
  <si>
    <t>已完成：12.55km堤防填筑工程、5.2km防浪墙、4座生产闸工程及7座水闸工程。</t>
  </si>
  <si>
    <t>北陡围</t>
  </si>
  <si>
    <r>
      <t>北陡围：</t>
    </r>
    <r>
      <rPr>
        <sz val="12"/>
        <rFont val="宋体"/>
        <family val="3"/>
        <charset val="134"/>
      </rPr>
      <t>加固海堤12.3公里，拆除重建排水闸8座，新建穿堤排水闸2座，重建生产闸18座，新建穿堤旱闸1座以及重建交通桥1座。</t>
    </r>
  </si>
  <si>
    <t>暂不涉及土地情况。</t>
  </si>
  <si>
    <t>已完成:12.0km堤围填筑工程、5.9km防浪墙、5.8km砼护坡、20座生产闸、9座水闸及2座交通桥工程。</t>
  </si>
  <si>
    <t>赤溪围</t>
  </si>
  <si>
    <r>
      <t>赤溪围：</t>
    </r>
    <r>
      <rPr>
        <sz val="12"/>
        <rFont val="宋体"/>
        <family val="3"/>
        <charset val="134"/>
      </rPr>
      <t>加固堤线长5.5公里，重建或新建穿堤排水闸6座。</t>
    </r>
  </si>
  <si>
    <t>已完成：临时房屋及道路工程、2.5km堤围清表、1.95km堤围填筑、1.95km子堤填筑及冲口河钢便桥搭建。</t>
  </si>
  <si>
    <t>斗山河支流</t>
  </si>
  <si>
    <r>
      <t>斗山河支流：</t>
    </r>
    <r>
      <rPr>
        <sz val="12"/>
        <rFont val="宋体"/>
        <family val="3"/>
        <charset val="134"/>
      </rPr>
      <t>整治河道长6.49公里，河道清淤疏浚6.06公里，新建或拆除重建穿堤水闸3座等。</t>
    </r>
  </si>
  <si>
    <t>已基本完成堤身填筑工程、防洪墙及河道清淤；完成了3.370 km防浪墙、1座水闸、2座机耕桥、2座穿堤涵闸及重建抽水池。</t>
  </si>
  <si>
    <t>镇口河支流</t>
  </si>
  <si>
    <r>
      <t>镇口河支流：</t>
    </r>
    <r>
      <rPr>
        <sz val="12"/>
        <rFont val="宋体"/>
        <family val="3"/>
        <charset val="134"/>
      </rPr>
      <t>整治河长14.356公里，堤防加固0.856公里，河道清淤7.95公里，新建或重建水闸共7座等。</t>
    </r>
  </si>
  <si>
    <t>已完成0.706km堤防填筑，4座机耕桥、2座涵闸、1座水闸及2座电排站主体工程。</t>
  </si>
  <si>
    <t>白沙河</t>
  </si>
  <si>
    <r>
      <t>白沙河：</t>
    </r>
    <r>
      <rPr>
        <sz val="12"/>
        <rFont val="宋体"/>
        <family val="3"/>
        <charset val="134"/>
      </rPr>
      <t>治理河道总长12公里，整治堤防总长7.216公里，支流清淤疏浚4.792公里，新建旱闸2个。</t>
    </r>
  </si>
  <si>
    <t>已完成：全部河道清淤疏浚、1座新建旱闸、2座电排站、迎流顶冲1#、2#、3#、4#、5#险段、堤身防护（草皮）工程、0.75km防洪墙充填灌浆、堤防综合整治完成85%、堤防堤顶结构及涵（旱）闸金属结构工程开始施工。</t>
  </si>
  <si>
    <t>已办理好。</t>
  </si>
  <si>
    <t>完成建设情况：工程已完成前期工作和勘察设计、施工招标、施工监理招标工作，目前施工单位和监理单位已进场开工建设。现场主要进行船闸土方开挖，闸室支护灌注桩施工，钢筋及模板加工。现场累计完成实体工程量为：上、下游斜坡式围堰已完成，上、下游直立式围堰桩机平台已完成，上、下游直立式围堰灌注桩已完成，上、下游围堰旋喷桩施工已完成，下游导航墙锚杆加固已完成，上、下游直立式围堰灌注桩帽梁施工已完成。船闸土方开挖累计10500方，累计拆除旧闸墙4800方，支护灌注桩施工完成40根。疏浚工程已进场施工，闸门钢结构和控制系统已开始采购，200吨消防船招标文件等市政府批复。</t>
  </si>
  <si>
    <t>江门市水务局已批复工程施工图设计，工程的招标最高限价已送财政局审核。征地工作已经完成，地面附着物的补偿工作正在进行协商。</t>
  </si>
  <si>
    <t>2017年省级投资未有安排计划。建议推迟实施或调整为预备项目。</t>
  </si>
  <si>
    <t>完成水下主体工程。</t>
  </si>
  <si>
    <t>完成渠系建筑物数量160座、渠道长度75千米。</t>
  </si>
  <si>
    <t>本工程是主要的灌溉渠道，灌溉用水时间长，拖慢工程进度。</t>
  </si>
  <si>
    <t>建议恩平市政府督促加快。</t>
  </si>
  <si>
    <t>项目已完工。</t>
  </si>
  <si>
    <t>新建办公楼、船闸加固。</t>
  </si>
  <si>
    <t>汛期期间无法施工。</t>
  </si>
  <si>
    <r>
      <rPr>
        <b/>
        <sz val="12"/>
        <rFont val="宋体"/>
        <family val="3"/>
        <charset val="134"/>
      </rPr>
      <t>江海区：</t>
    </r>
    <r>
      <rPr>
        <sz val="12"/>
        <rFont val="宋体"/>
        <family val="3"/>
        <charset val="134"/>
      </rPr>
      <t>新建高标准农田0.08万亩。</t>
    </r>
  </si>
  <si>
    <t>正在开展。</t>
  </si>
  <si>
    <t>项目已立项，并已完成招投标工作。</t>
  </si>
  <si>
    <t>高新区（江海区）
市国土资源局
市农业局
市财政局</t>
  </si>
  <si>
    <r>
      <rPr>
        <b/>
        <sz val="12"/>
        <rFont val="宋体"/>
        <family val="3"/>
        <charset val="134"/>
      </rPr>
      <t>新会区：</t>
    </r>
    <r>
      <rPr>
        <sz val="12"/>
        <rFont val="宋体"/>
        <family val="3"/>
        <charset val="134"/>
      </rPr>
      <t>新建高标准农田1.89。</t>
    </r>
  </si>
  <si>
    <t>在基本农田范围建设，不存在权属问题。</t>
  </si>
  <si>
    <t>项目已经通过区财政部门评审，正在等待公开招标。</t>
  </si>
  <si>
    <t>新会区政府
市国土资源局
市农业局
市财政局</t>
  </si>
  <si>
    <r>
      <rPr>
        <b/>
        <sz val="12"/>
        <rFont val="宋体"/>
        <family val="3"/>
        <charset val="134"/>
      </rPr>
      <t>台山市：</t>
    </r>
    <r>
      <rPr>
        <sz val="12"/>
        <rFont val="宋体"/>
        <family val="3"/>
        <charset val="134"/>
      </rPr>
      <t>新建高标准农田7.64万亩。</t>
    </r>
  </si>
  <si>
    <t>不涉及征地，建后土地权属不变。</t>
  </si>
  <si>
    <t>2016年度高标准基本农田建设项目现正开展招标工作。
2016年高标准农田建设项目（农综）总体工程已完成。</t>
  </si>
  <si>
    <t>台山市政府
市国土资源局
市农业局
市财政局</t>
  </si>
  <si>
    <r>
      <rPr>
        <b/>
        <sz val="12"/>
        <rFont val="宋体"/>
        <family val="3"/>
        <charset val="134"/>
      </rPr>
      <t>开平市：</t>
    </r>
    <r>
      <rPr>
        <sz val="12"/>
        <rFont val="宋体"/>
        <family val="3"/>
        <charset val="134"/>
      </rPr>
      <t>新建高标准农田4.25万亩。</t>
    </r>
  </si>
  <si>
    <t>符合本级土地利用总体规划和土地整治规划，土地相对集中连片，具备基本的农业生产条件，项目区以基本农田保护区为主，符合土地利用现状调查的有关规定，项目范围线内工程的实施没有涉及到土地用途的变更。</t>
  </si>
  <si>
    <t>我市2016年度任务是4.25万亩，其中由农业局牵头联合国土局的按照高标准基本农田建设管理模式实施的是2.78万亩，按以往年度惯例的建设期为2017年11月至2018年2月，目前项目正在进行招投标工作。由财政局按照农业综合开发高标准农田建设管理模式实施的为1.47万亩，已于2016年12月开工，目前已经完成100％。</t>
  </si>
  <si>
    <t>开平市政府
市国土资源局
市农业局
市财政局</t>
  </si>
  <si>
    <r>
      <rPr>
        <b/>
        <sz val="12"/>
        <rFont val="宋体"/>
        <family val="3"/>
        <charset val="134"/>
      </rPr>
      <t>鹤山市：</t>
    </r>
    <r>
      <rPr>
        <sz val="12"/>
        <rFont val="宋体"/>
        <family val="3"/>
        <charset val="134"/>
      </rPr>
      <t>新建高标准农田1.41万亩。</t>
    </r>
  </si>
  <si>
    <t>项目刚开展施工工作。</t>
  </si>
  <si>
    <t>鹤山市政府
市国土资源局
市农业局
市财政局</t>
  </si>
  <si>
    <r>
      <rPr>
        <b/>
        <sz val="12"/>
        <rFont val="宋体"/>
        <family val="3"/>
        <charset val="134"/>
      </rPr>
      <t>恩平市：</t>
    </r>
    <r>
      <rPr>
        <sz val="12"/>
        <rFont val="宋体"/>
        <family val="3"/>
        <charset val="134"/>
      </rPr>
      <t>新建高标准农田4.90万亩。</t>
    </r>
  </si>
  <si>
    <t>4万亩高标准基本农田建设项目正在进行发改立项和财审工作；9000亩按高标准基本农田标准建设的农综项目已全部完成主体工程建设，准备申请验收工作。</t>
  </si>
  <si>
    <t>恩平市政府
市国土资源局
市农业局
市财政局</t>
  </si>
  <si>
    <t>国民教育（31项）</t>
  </si>
  <si>
    <t>五邑大学校园南区土地。</t>
  </si>
  <si>
    <t>工程收尾阶段。</t>
  </si>
  <si>
    <t>Ⅰ区主体封顶（完成六层楼面浇筑）；Ⅱ区完成五层楼面浇筑（共九层）。</t>
  </si>
  <si>
    <t>10月13日取得《施工许可证》，目前进入打桩阶段。</t>
  </si>
  <si>
    <t>江门市高新区43号地块已获批《建设用地规划许可证》和领取不动产权证。</t>
  </si>
  <si>
    <t>1.已完成新校区建设勘察设计施工总承包、监理、全过程造价控制、110KV高压线迁改的招标工作；
2.已领取高新区43号地块的不动产权证。填土工程已基本结束，初步办理收地手续，材料显示填土高程2.6-2.9米。
3.已与交通银行正式签署项目贷款合同。
4.总平面规划设计已通过市环艺会评审，正进行总平面局部修改，其中教学楼C、教学楼E、饭堂A已获批《建设工程规划许可证》。
5.高新区43号地块已获批《建设用地规划许可证》。</t>
  </si>
  <si>
    <t>建设学生活动中心、学生宿舍（三栋）、实训楼（两栋）、珠西教育培训中心（蓬江区、江门职院共建），总建筑面积约6.83万平方米。</t>
  </si>
  <si>
    <t>1.综合楼广场工程施工已接近尾声，预计本月底或12月将可完成施工；
2.东区污水管网改造项目已完成预算审核工作，准备进行施工公开招标；
3.学生活动中心工程已完成设计审查，项目预算材料已按程序送市财政局审查；
4.新建学生宿舍工程勘察设计招标已结束，正在进行方案设计工作。</t>
  </si>
  <si>
    <t>本项目属于旧建筑物翻修、路面铺设、绿化美化、功能调整工程，不涉及新增建设用地。</t>
  </si>
  <si>
    <t>1、3＃楼已完成全部施工内容。
2、4＃楼已完成全部施工内容。
3、6＃楼已完成全部施工内容。
4、1＃楼:排水管完成100%；铝合金窗完成100%；不锈钢门完成100%；室内电气完成100%；直饮水完成100%；天面雨棚完成90%；室内扇灰完成100%；合计完成总进度95%。
5、场地工程:除硅胶球场外已完成全部施工内容，硅胶球场已完成40%，合计完成总进度90%。
6、本月未申请工程进度款。</t>
  </si>
  <si>
    <t>10月13日市建管中心牵头，训练中心、监理公司、设计单位参与综合改造工程的初检，发现了部分质量问题，需进行整改；还有部分项目设计上存在不足，需要增加和优化部分项目。目前各装修项目施工场地清理、补漏工作进展缓慢，多个项目未最后完工，作业流程的衔接不紧凑，整体进度仍有滞后，竣工验收工作未能如期实施。</t>
  </si>
  <si>
    <t>建议市人力资源社会保障局督促落实。</t>
  </si>
  <si>
    <t>市人力资源社会保障局
市建管中心</t>
  </si>
  <si>
    <t>潮连校区用地约185亩，已办理国有土地证。</t>
  </si>
  <si>
    <t>3、4#教学楼：已完成三层工程施工，进入四层工程施工阶段；
C座学生宿舍：8月16日工程项目概算市发改局已批复，工程量清单8月16日已报市财政局审核；市财政局在审核中。</t>
  </si>
  <si>
    <t>项目总体规划已批复，立项已完成，环评备案已完成。</t>
  </si>
  <si>
    <t>市卫生计生局</t>
  </si>
  <si>
    <t>正在进行土地平整，土方开挖与土基工程。</t>
  </si>
  <si>
    <t>学校自有用地。</t>
  </si>
  <si>
    <t>实训楼墙面批灰、贴瓷片、门窗安排已完成。现进入水磨地面和水电安装。</t>
  </si>
  <si>
    <t>2幢培训楼、1幢宿舍楼、1幢饭堂的框架已完成，水管道已铺设完成，培训楼和宿舍楼外墙装修已完成，正在进行电路铺设，饭堂室外贴瓷片及围墙建设。</t>
  </si>
  <si>
    <t>紫茶续建小学已开始动工，现正在进行施工用房的搭建安装工作。</t>
  </si>
  <si>
    <t>丰泰小学已开工，正在进行基坑支护的桩基施工。</t>
  </si>
  <si>
    <t>紫茶中学已动工，目前地下车库的土方开挖工作第一阶段已完成，正在进行边坡加固工程。施工道路已完成水泥铺设工作。</t>
  </si>
  <si>
    <t>首期、二期工程（1#、2#、3#、4#教学楼）土建工程已全部完工，并已正式投入使用。</t>
  </si>
  <si>
    <t>教学楼、综合楼建及围墙校道等配套工程建设工作已全部完工，现正在办理各项相关验收工作。</t>
  </si>
  <si>
    <t>1.已完成水泥搅拌桩打桩支护；钻孔桩共12支，正在开始第11条钻桩。
2.正在进行旧教学楼安全监测和开展场地设计；已完成主体施工、消防等图纸审核；主体建筑预算编制基本完成。</t>
  </si>
  <si>
    <t>东海小学</t>
  </si>
  <si>
    <t>施工单位已进场施工，正在开展桩工程。</t>
  </si>
  <si>
    <t>已完成基础工程，正在开展主体工程建设。其中，1号楼正在开展三层面模板安装，2号楼正在开展四层柱扎钢筋工程，3号楼正在开展五层楼面扎钢筋工程。</t>
  </si>
  <si>
    <t>1.二期现场勘察工作已经完成。
2.设计方案正在完善中，建设单位与规划部门商讨方案变更审核相关程序。
3.平山小学北侧地块公示完毕，现项目地块已出具用地批准书。
4.临时用水手续已经办妥，临时用电现正办理公开招标程序。</t>
  </si>
  <si>
    <t>体育馆、教学楼、行政楼土建施工。</t>
  </si>
  <si>
    <t>项目用地已经通过公开竞拍获得使用权。</t>
  </si>
  <si>
    <t>小学：主体完成65﹪。B1教师楼地下室教师宿舍主体封顶；B2、3、首层完成；C1、C2、C3、C4、封顶；C5、C6、C7教学楼四层完成；体育馆开挖基础、游泳池桩完成。
中学：主体工程完成75%。A8综合楼二次装修完成；A7教学楼封顶完成砌砖装修；B1教师宿舍封顶；C3、C4教学楼完成封顶；C5、C6教学楼完成封顶；B4学生宿舍完成封顶；B3学生宿舍完成封顶；B2完成四层、A12完成三层、A9完成二层。</t>
  </si>
  <si>
    <t>土地证已办理完成。</t>
  </si>
  <si>
    <t>完成二期工程施工图纸及招标控制价审核和二期工程施工总承包招标文件咨询工作。</t>
  </si>
  <si>
    <t>已通过挂拍获得土地。</t>
  </si>
  <si>
    <t>项目所有工程已完成验收并投入使用，幼儿园和小学已正式开学。</t>
  </si>
  <si>
    <t>项目已完成综合验收，正式投入使用。</t>
  </si>
  <si>
    <t>已办理相关报建手续，已动工，1、2号教学楼已测完桩，正在进行主体工程建设。</t>
  </si>
  <si>
    <t>项目主体大楼已验收，项目门前市政道路正在建设。</t>
  </si>
  <si>
    <t>施工队已进场施工。</t>
  </si>
  <si>
    <r>
      <t>总建筑面积：15078平方米。</t>
    </r>
    <r>
      <rPr>
        <b/>
        <sz val="12"/>
        <rFont val="宋体"/>
        <family val="3"/>
        <charset val="134"/>
      </rPr>
      <t>中等职业技术学校学生宿舍</t>
    </r>
    <r>
      <rPr>
        <sz val="12"/>
        <rFont val="宋体"/>
        <family val="3"/>
        <charset val="134"/>
      </rPr>
      <t>：建筑面积5118平方米；</t>
    </r>
    <r>
      <rPr>
        <b/>
        <sz val="12"/>
        <rFont val="宋体"/>
        <family val="3"/>
        <charset val="134"/>
      </rPr>
      <t>华侨中学学生宿舍：</t>
    </r>
    <r>
      <rPr>
        <sz val="12"/>
        <rFont val="宋体"/>
        <family val="3"/>
        <charset val="134"/>
      </rPr>
      <t>建筑面积4650平方米；</t>
    </r>
    <r>
      <rPr>
        <b/>
        <sz val="12"/>
        <rFont val="宋体"/>
        <family val="3"/>
        <charset val="134"/>
      </rPr>
      <t>方寿林中小学综合实践基地</t>
    </r>
    <r>
      <rPr>
        <sz val="12"/>
        <rFont val="宋体"/>
        <family val="3"/>
        <charset val="134"/>
      </rPr>
      <t>：建筑面积5310平方米。</t>
    </r>
  </si>
  <si>
    <t>项目用地19.2亩，已落实5.85亩，还有13.35亩正在办理手续。</t>
  </si>
  <si>
    <t>1.中等职业技术学校学生宿舍楼已完成设计预算、立项、绿化审批、规划许可、消防审核等前期工作，正在着手开展图纸审核，下一步开展预算审核、招投标工作；
2.华侨中学学生宿舍楼已进场动工，已完成围墙主体建设，并开挖场地正在开展基础压板实验，完成后开展学生宿舍楼基础施工。
3.方寿林中小学综合实践基地方国樑楼已完成36支旋挖桩施工，正在开展验桩工作；运动场已进场动工，正在开展下水管道安装；学生宿舍楼已完成图纸、消防、预算审核，正在开展招投标工作，11月7日开标；食堂已完成建设方案、可行性研究报告、立项等工作，食堂场地回填已进场施工，完成后开展食堂勘察、设计工作。</t>
  </si>
  <si>
    <t>恩平市新区小学项目</t>
  </si>
  <si>
    <t>项目用地40亩，已全部落实。</t>
  </si>
  <si>
    <t>教学楼等校舍建设顺利开展，教学楼2、食堂已完成压桩、桩承台、基础梁施工，正在开展首层回填土、基础柱、消防泵房等建设；教学楼1、办公楼土方回填工程已完成，正组织桩机进场准备开展压桩施工；校园场地建设已完成图纸审核，正在开展预算审定，下一步可开展招投标工作。</t>
  </si>
  <si>
    <t>医疗卫生（10项）</t>
  </si>
  <si>
    <t>医疗用地。</t>
  </si>
  <si>
    <t>一、市发改局〔2017〕1055号文已正式批复，本院新院改造装修项目工程概算。
二、市建管中心、市住建局正在依法依规审核施工招标的标书，力争按时完成施工招标，并启动施工。
三、市财局正在依法依规审核预算，已接近完成。</t>
  </si>
  <si>
    <r>
      <t>1</t>
    </r>
    <r>
      <rPr>
        <sz val="12"/>
        <rFont val="宋体"/>
        <family val="3"/>
        <charset val="134"/>
      </rPr>
      <t>1</t>
    </r>
    <r>
      <rPr>
        <sz val="12"/>
        <rFont val="宋体"/>
        <family val="3"/>
        <charset val="134"/>
      </rPr>
      <t>月份</t>
    </r>
  </si>
  <si>
    <t>市卫生计生局
市建管中心</t>
  </si>
  <si>
    <t>正在进行地下室工程。</t>
  </si>
  <si>
    <t>正在进行招标控制价财审、大楼主体工程招标文件的审核。</t>
  </si>
  <si>
    <t>已完成室内地坪倒水泥，目前正进行第一层柱的装模板和扎铁工作。</t>
  </si>
  <si>
    <t>内部装修已完成，主要设备已安装。正在进行消防、第三方验收工作。</t>
  </si>
  <si>
    <t>新院址已完成土地征收补偿,正准备围蔽工作。选址已办理《建设用地规划许可证》。</t>
  </si>
  <si>
    <t>发改已立项，融资协议已签，建设资金已落实。按新会区委书记专题会议对方案修改优化的要求，完善了新院概念规划方案；目前新院址地块已向规划部门申请规划条件；新院址地块已启动围蔽工程工作。勘擦及初步设计,已评选出中标单位。预计11月30号前能提交初步设计成果。</t>
  </si>
  <si>
    <t>1、新院地块需要报省人民政府批准变更为国有建设用地才能办理供地手续。
2、新院建设地块没有“三通一平”。医院门前市政规划的岗城路仍未启动征地和修路建设，原有道路狭窄，大型施工设备可能进不了现场施工，可能会影响新院工程建设的动工时间。
3、保健院新院围蔽工程受一钉子户村民阻挠，无法开工，施工方人员和设备都回撤了。由于未围蔽，新院地块被非法倾倒大量垃圾。</t>
  </si>
  <si>
    <t>项目用地27.71亩，已全部落实。</t>
  </si>
  <si>
    <t>A栋建筑完成内墙砌体工程100%，内墙抹灰工程完成100%。新建工程B栋内墙砌体工程100%，内墙抹灰工程至六层、C栋内墙砌体工程至十九层，内墙抹灰工程至十四层和D栋完成内墙砌体工程100%，外墙抹灰工程完成100%，铝合金门窗安装至二层。</t>
  </si>
  <si>
    <t>完成土建施工，开展装修工程。</t>
  </si>
  <si>
    <t>已落实。开府国用（2013)第05481号。</t>
  </si>
  <si>
    <t>1、完成2、3号楼外棚栅安全网的搭设。2、完成拆除2、3号楼所有内、外墙体。3、加固工程正在施工中。4、2号楼首二层完成碳纤维布粘贴。</t>
  </si>
  <si>
    <t>在保安全、保质量的情况下，加快加固工程的施工，追赶进度。</t>
  </si>
  <si>
    <t>①建设土地已全部落实到位。②正在办理地上建筑物清理工作。③正在推进三通一平工作。④完成建设规划方案网上公示工作；⑤已完成地质勘察工作，逐步实施初步设计；⑥9月28日已完成开工奠基仪式。</t>
  </si>
  <si>
    <t>已完成桩检测及基础承台开挖、破除桩头、场地围闭、塔吊安装等工作。目前正进行承台钢筋制作、承台混凝土浇筑、给排水施工、承台回填土等程序。</t>
  </si>
  <si>
    <t>1、完成全部场馆主体结构施工。
2、会展中心已完成验收并交付使用。
3、游泳馆及体育场完成屋面、幕墙工程,以及基本完成游泳馆及体育场室内精装修、机电安装、消防安装。
4、体育馆完成屋面工程、幕墙工程施工。
5、体育馆正在进行室内精装修、机电安装、消防安装。    
6、南、北区周边绿化及场区道路基本完成。</t>
  </si>
  <si>
    <t>1-4层幕墙窗玻璃安装已完成，1-4层内墙墙面贴砖工程已基本完成，1-5层消防设备正在安装。</t>
  </si>
  <si>
    <t>已办理国有土地使用证(台国用（2012）第01321号、台国用（2012）第01322号、台国用（2015）第004787号、台国用（2015）第005264号、台国用（2015）第02285号。</t>
  </si>
  <si>
    <t>1、勘察设计：完成勘察工作，进行设计方案修改；                                               
2、施工单位已完成项目部建设、施工场地围蔽工作及场地清表平整，并开展土方填挖工作，同时已做好主体工程前期准备工作；                                                               
3、监理：监理已安排进场；                                                                      
4、开展地基强夯施工。</t>
  </si>
  <si>
    <t>目前建设进展如下完成公园路灯安装和临时公园一标段建设；完成配套道路府前路95%、廉政路85%(检测点数多，检测周期长)、勤政路完成95%；主建筑物钢结构施工完成80%；幕墙西区完成95%，幕墙东区完成90%；外脚手架拆除完成，园林工程完成45%，装修工程完成30%。</t>
  </si>
  <si>
    <t>居民保障（23项）</t>
  </si>
  <si>
    <t>项目已于2014年9月16日办理国有土地使用权证（江国用（2014）第116685号）。</t>
  </si>
  <si>
    <t>项目完工，已于2017年9月26日通过竣工验收。</t>
  </si>
  <si>
    <t>目已通过用地审批工作，于2017年6月26日办理国有土地使用权证。</t>
  </si>
  <si>
    <t>1、截至2017年10月底，项目房屋征收主体蓬江区政府共完成260户房屋征收工作，剩余2户（涉及24号楼101、26号楼501）未完成征收。剩余2户由蓬江区白沙街道办班子成员进行1人1户专人跟踪，正在落实异地安置后协商补偿协议。
2、项目于6月29日办理了《建筑工程施工许可证》，6月30日项目正式开工。施工单位已进场开展项目基础围堰施工，至2017年10月底已完成45根基坑支护桩施工。</t>
  </si>
  <si>
    <t>项目房屋征收工作未全面完成，还剩2户正在开展征收商谈工作，项目未能全面交付施工场地。影响工程施工进度。</t>
  </si>
  <si>
    <t>建议市住房城乡建设局、蓬江区政府协调落实。</t>
  </si>
  <si>
    <t>完成拆迁、地下室和部分地上柜架楼层建设。</t>
  </si>
  <si>
    <t>原校区自有土地。</t>
  </si>
  <si>
    <t>1、装饰架施工应该是10月15日完工，到现在都没有完工。2、砖砌体施工、更衣室、卫生间施工未能按照进度施工。3、楼地面施工、铝合金门窗施工未能按照进度表开展施工。</t>
  </si>
  <si>
    <t>施工人员太少，基本看不见工人施工。</t>
  </si>
  <si>
    <t>建议市体育运动学校督促加快建设。</t>
  </si>
  <si>
    <t>已办理土地使用证。</t>
  </si>
  <si>
    <t>该项目已于10月初竣工。</t>
  </si>
  <si>
    <t>国有划拨土地，开府国用（2015）06831号。</t>
  </si>
  <si>
    <t>已完成土建工程施工，现进行水电安装等配套工程招投标。</t>
  </si>
  <si>
    <t>已落实好建设用地。</t>
  </si>
  <si>
    <t>目前，该工程外墙砖铺贴已完成，铝窗、栏杆安装已完成，外排栅已拆除，现正在开展室内装饰装修及配套工程施工。</t>
  </si>
  <si>
    <t>东湖公园北园区配套服务设施及地下人防工程（人防工程部分）</t>
  </si>
  <si>
    <r>
      <t>东湖公园北园区配套服务设施及地下人防工程（人防工程部分）</t>
    </r>
    <r>
      <rPr>
        <sz val="12"/>
        <rFont val="宋体"/>
        <family val="3"/>
        <charset val="134"/>
      </rPr>
      <t>：总建筑面积7902平方米，其中，地下室建筑7402平方米。</t>
    </r>
  </si>
  <si>
    <t>正在办理土地证。</t>
  </si>
  <si>
    <t>该项目正进行人防监理、施工招标准备工作，办理项目消防报建工作。</t>
  </si>
  <si>
    <t>高新区文化广场公共人防工程</t>
  </si>
  <si>
    <r>
      <t>高新区文化广场公共人防工程：</t>
    </r>
    <r>
      <rPr>
        <sz val="12"/>
        <rFont val="宋体"/>
        <family val="3"/>
        <charset val="134"/>
      </rPr>
      <t>总建筑面积5010平方米。</t>
    </r>
  </si>
  <si>
    <t>省人防办已批准该项目可行性研究报告，计划进行规划报批，进行项目立项。</t>
  </si>
  <si>
    <t>市人防办
高新区（江海区）
市建管中心</t>
  </si>
  <si>
    <t>新会区人民球场公共人防工程</t>
  </si>
  <si>
    <r>
      <t>新会区人民球场公共人防工程：</t>
    </r>
    <r>
      <rPr>
        <sz val="12"/>
        <rFont val="宋体"/>
        <family val="3"/>
        <charset val="134"/>
      </rPr>
      <t>建设人防工程，对人民球场及周边景观升级改造，总建筑面积1.07万平方米。</t>
    </r>
  </si>
  <si>
    <t>已交付使用，并办理地下空间使用许可证。</t>
  </si>
  <si>
    <t>地下室主体工程及安装工程已经完成。地上景观已完成防水、排水、消防、电器管线预埋及土方回填平。</t>
  </si>
  <si>
    <t>棠下水厂扩建工程</t>
  </si>
  <si>
    <t>扩建规模6万立方米/日。</t>
  </si>
  <si>
    <t>根据市场环境和用水需求，正进行项目论证、立项准备和项目用地落实等前期工作。</t>
  </si>
  <si>
    <t>受新会供水量大幅减少的影响，西江水厂、棠下水厂现有供水能力目前可满足滨棠片区、蓬江区、江海区用水需求。为避免浪费投资，本项目需根据市场环境和未来用水需求择机实施下一步工作。</t>
  </si>
  <si>
    <t>建议市建设集团有限公司跟进。</t>
  </si>
  <si>
    <t>市建设集团有限公司</t>
  </si>
  <si>
    <r>
      <t>台山市：</t>
    </r>
    <r>
      <rPr>
        <sz val="12"/>
        <rFont val="宋体"/>
        <family val="3"/>
        <charset val="134"/>
      </rPr>
      <t>管网和供水工程改造，解决7.07万人饮水安全问题。</t>
    </r>
  </si>
  <si>
    <t>工程积极施工中，截至2017年10月底，累计完成投资3500万元，年度完成率84.5%。</t>
  </si>
  <si>
    <r>
      <t>鹤山市：</t>
    </r>
    <r>
      <rPr>
        <sz val="12"/>
        <rFont val="宋体"/>
        <family val="3"/>
        <charset val="134"/>
      </rPr>
      <t>原址扩建宅梧镇自来水厂、迁建凤凰水厂、新建四堡水厂及其主管网，新建加压泵站11座、农村小型供水工程4座、更换、扩建、新建管网一批等。</t>
    </r>
  </si>
  <si>
    <t>2014年5月10日开工建设，已完成了新建四堡水厂和基本完成了古劳、雅瑶、桃源、龙口、鹤城以及宅梧项目区，目前双合项目区已动工建设。</t>
  </si>
  <si>
    <r>
      <t>恩平市：</t>
    </r>
    <r>
      <rPr>
        <sz val="12"/>
        <rFont val="宋体"/>
        <family val="3"/>
        <charset val="134"/>
      </rPr>
      <t>在圣堂镇长安村委会、大槐镇塘冲村委会、东成镇金坑村委会等31个自然村建设供水管网约38公里。</t>
    </r>
  </si>
  <si>
    <t>圣堂镇长安村委会、大槐塘冲村委会、东成金坑村委会共3个行政村，共31条自然村的管道安装工程目前已全部完成。</t>
  </si>
  <si>
    <t>台城供水管道工程</t>
  </si>
  <si>
    <r>
      <rPr>
        <b/>
        <sz val="12"/>
        <rFont val="宋体"/>
        <family val="3"/>
        <charset val="134"/>
      </rPr>
      <t>台城供水管道工程</t>
    </r>
    <r>
      <rPr>
        <sz val="12"/>
        <rFont val="宋体"/>
        <family val="3"/>
        <charset val="134"/>
      </rPr>
      <t>：新建管道12.3公里。</t>
    </r>
  </si>
  <si>
    <t>不涉及土地问题。</t>
  </si>
  <si>
    <t>2016年完成管道建设6公里，2017年1-10月新建供水管道7.7公里。</t>
  </si>
  <si>
    <t>赤溪镇田头新供水厂</t>
  </si>
  <si>
    <r>
      <rPr>
        <b/>
        <sz val="12"/>
        <rFont val="宋体"/>
        <family val="3"/>
        <charset val="134"/>
      </rPr>
      <t>赤溪镇田头新供水厂：</t>
    </r>
    <r>
      <rPr>
        <sz val="12"/>
        <rFont val="宋体"/>
        <family val="3"/>
        <charset val="134"/>
      </rPr>
      <t>供水规模3万吨/日。</t>
    </r>
  </si>
  <si>
    <t>已征地，土地性质为公共设施用地。</t>
  </si>
  <si>
    <t>本项目已完成滤池地板浇筑混凝土，配电间屋面浇筑混凝土，泵房高支模拆除，泵房墙体砌砖，滤池绑扎钢筋完成70%，投药间设备基础，管沟。</t>
  </si>
  <si>
    <t>鹤山第二水厂二期扩建</t>
  </si>
  <si>
    <r>
      <rPr>
        <b/>
        <sz val="12"/>
        <rFont val="宋体"/>
        <family val="3"/>
        <charset val="134"/>
      </rPr>
      <t>鹤山第二水厂二期扩建</t>
    </r>
    <r>
      <rPr>
        <sz val="12"/>
        <rFont val="宋体"/>
        <family val="3"/>
        <charset val="134"/>
      </rPr>
      <t>:新建供水厂一座，新增供水能力10万吨。</t>
    </r>
  </si>
  <si>
    <t>水厂主体工程基本完成，目前，水厂设备正在进场安装。</t>
  </si>
  <si>
    <t>鹤山桃源加压站改扩建项目</t>
  </si>
  <si>
    <r>
      <rPr>
        <b/>
        <sz val="12"/>
        <rFont val="宋体"/>
        <family val="3"/>
        <charset val="134"/>
      </rPr>
      <t>鹤山桃源加压站改扩建项目</t>
    </r>
    <r>
      <rPr>
        <sz val="12"/>
        <rFont val="宋体"/>
        <family val="3"/>
        <charset val="134"/>
      </rPr>
      <t>:现有4.5万吨供水能力提升至10万吨以上。</t>
    </r>
  </si>
  <si>
    <t>已完成施工设计图纸，已购买了设备。</t>
  </si>
  <si>
    <t>鹤山雅瑶镇DN600主供水管</t>
  </si>
  <si>
    <r>
      <rPr>
        <b/>
        <sz val="12"/>
        <rFont val="宋体"/>
        <family val="3"/>
        <charset val="134"/>
      </rPr>
      <t>鹤山雅瑶镇DN600主供水管</t>
    </r>
    <r>
      <rPr>
        <sz val="12"/>
        <rFont val="宋体"/>
        <family val="3"/>
        <charset val="134"/>
      </rPr>
      <t>:DN600供水管6公里。</t>
    </r>
  </si>
  <si>
    <t>鹤山供水管网改造工程</t>
  </si>
  <si>
    <r>
      <rPr>
        <b/>
        <sz val="12"/>
        <rFont val="宋体"/>
        <family val="3"/>
        <charset val="134"/>
      </rPr>
      <t>鹤山供水管网改造工程</t>
    </r>
    <r>
      <rPr>
        <sz val="12"/>
        <rFont val="宋体"/>
        <family val="3"/>
        <charset val="134"/>
      </rPr>
      <t>:新改建供水管50公里。</t>
    </r>
  </si>
  <si>
    <t>本项工程包含：1.鹤山雅瑶镇DN600主供水管工程已完成。2.龙口大道应急水源连通工程3.5公里，已完成铺设供水管道长约500米；旧管更替改造计划启动中（约10公里）。</t>
  </si>
  <si>
    <t>那吉镇供水工程</t>
  </si>
  <si>
    <r>
      <rPr>
        <b/>
        <sz val="12"/>
        <rFont val="宋体"/>
        <family val="3"/>
        <charset val="134"/>
      </rPr>
      <t>那吉镇供水工程</t>
    </r>
    <r>
      <rPr>
        <sz val="12"/>
        <rFont val="宋体"/>
        <family val="3"/>
        <charset val="134"/>
      </rPr>
      <t>：改造供水厂、配套管网，完善圩镇周边供水体系。</t>
    </r>
  </si>
  <si>
    <t>已立项，项目的制水池已完成基坑土方开挖工作,护坡及底板锚定已完成，护坡四周混凝土的喷浆工作已完成，制水池已完成主体结构，制水工艺预埋件已安装完成，计划下个月水池内进行砌砖施工及装修工程。</t>
  </si>
  <si>
    <t>大田镇供水工程</t>
  </si>
  <si>
    <r>
      <rPr>
        <b/>
        <sz val="12"/>
        <rFont val="宋体"/>
        <family val="3"/>
        <charset val="134"/>
      </rPr>
      <t>大田镇供水工程</t>
    </r>
    <r>
      <rPr>
        <sz val="12"/>
        <rFont val="宋体"/>
        <family val="3"/>
        <charset val="134"/>
      </rPr>
      <t>：改造供水厂、铺设供水管网，完善供水体系。</t>
    </r>
  </si>
  <si>
    <t>自来水厂完成“三通一平”、立项、预审、委托招标代理和工程监理等工作，现正进行招标工作；目前在办理供水管网第一、二期立项和预审手续（其中华南上南石山片区、黄沙北合白石片区已完成项目立项）；资金筹措工作开展中。</t>
  </si>
  <si>
    <t>项目建设资金缺口较大，资金筹措困难。</t>
  </si>
  <si>
    <t>江门主城区华润城市燃气管道</t>
  </si>
  <si>
    <r>
      <t>江门主城区华润城市燃气管道：</t>
    </r>
    <r>
      <rPr>
        <sz val="12"/>
        <rFont val="宋体"/>
        <family val="3"/>
        <charset val="134"/>
      </rPr>
      <t>新建场站1座；建设市政管线30公里，其中蓬江区25公里，江海区5公里；全面完成SCADA系统。</t>
    </r>
  </si>
  <si>
    <t>租用兴业路与田园路交叉处富茂厂的3121平方米建设空地建设潮连LNG气化站，地类用途：工业用地。</t>
  </si>
  <si>
    <t>1、潮连站已完成建设；
2、已完成蓬江区、江海区中压燃气管道工程共19公里,其中蓬江区子绵工业区（江杜西路-万宇厂）中压燃气工程等路段已铺设燃气管道9公里，江海区江门东睦路（云沁路-大田五金）中压燃气工程等路段已铺设燃气管道10公里；
3、SCADA系统已完成现场安装调试，现已进入试运行阶段。</t>
  </si>
  <si>
    <t>市住房城乡建设局</t>
  </si>
  <si>
    <t>新会华润城市燃气管道</t>
  </si>
  <si>
    <r>
      <t>新会华润城市燃气管道：</t>
    </r>
    <r>
      <rPr>
        <sz val="12"/>
        <rFont val="宋体"/>
        <family val="3"/>
        <charset val="134"/>
      </rPr>
      <t>市政中压燃气管道250公里，双水、会城门站各1座，建设LNG加气站1座，C-LNG加气站1座。</t>
    </r>
  </si>
  <si>
    <t>第四季度目标完成7公里，截至10月25日，完成情况如下：
市政：完成会城惠民西路、公园路、新桥路、冈州大道西、工业大道燃气管线共3公里，占比43%。
小区：博富南湖1号二期完成1400户，占比100%；南湖湾200户，占比22%。</t>
  </si>
  <si>
    <t>开平市天然气利用工程</t>
  </si>
  <si>
    <r>
      <t>开平市天然气利用工程：</t>
    </r>
    <r>
      <rPr>
        <sz val="12"/>
        <rFont val="宋体"/>
        <family val="3"/>
        <charset val="134"/>
      </rPr>
      <t>近期：中压输配管网28公里、汽车加气站1座；远期：中压输配管网70公里、汽车加气站1座。</t>
    </r>
  </si>
  <si>
    <t>截至2017年10月30日，完成中压管网敷设20.53km,完成民用户安装3556户，累计投资2307.7万元。</t>
  </si>
  <si>
    <t>正在办理加气站报建手续。</t>
  </si>
  <si>
    <t>鹤山华润燃气有限公司华润燃气中低压管道燃气工程项目</t>
  </si>
  <si>
    <r>
      <t>鹤山华润燃气有限公司华润燃气中低压管道燃气工程项目：</t>
    </r>
    <r>
      <rPr>
        <sz val="12"/>
        <rFont val="宋体"/>
        <family val="3"/>
        <charset val="134"/>
      </rPr>
      <t>铺设中压干管437.96千米，中压支管53.5千米、调压设施370套。</t>
    </r>
  </si>
  <si>
    <t>已完成年度投资任务。</t>
  </si>
  <si>
    <t>恩平市城区管道燃气项目</t>
  </si>
  <si>
    <r>
      <t>恩平市城区管道燃气项目</t>
    </r>
    <r>
      <rPr>
        <sz val="12"/>
        <rFont val="宋体"/>
        <family val="3"/>
        <charset val="134"/>
      </rPr>
      <t>：中压输配管网100公里、建设LNG气化站一座，天然气年供应量1.38万吨。</t>
    </r>
  </si>
  <si>
    <t>尚在开展前期工作。</t>
  </si>
  <si>
    <t>该项目已申请对建设内容作出调整，增加沙湖新型建材工业城、临港新型建材工业园天然气供应设施建设。目前恩平市城区管道天然气特许经营权项目招标文件已经市政府审议通过，正在开展招标相关工作。</t>
  </si>
  <si>
    <t>建设44公里市政管线、1座过渡性LNG接收站。</t>
  </si>
  <si>
    <t>已办理合并土地的不动产登记手续。</t>
  </si>
  <si>
    <t>主体工程于2017年4月27日进行工程公开招标；经过评审，中标公司为深圳市金昆达建筑工程有限公司，主体工程已于5月26日开工建设，目前主体结构2层柱钢筋安装完成，3层结构面已浇筑混凝土，正在绑扎柱钢筋。在实施项目建设的同时，项目洁净室装修工程和仪器设备采购也在顺利进行，洁净室装修工程于10月23日晚开标；第一期实验室仪器设备采购（采购价326万元）已经完成，第二期设备采购（采购价594万元）正在做招标前期工作，预计11月可进行公开招标。按照施工单位施工进度计划，项目将于2018年2月完成。</t>
  </si>
  <si>
    <t>工程进展缓慢原因：本年度受多次台风吹袭，影响现场施工进度；施工单位因安全措施没有落实，两次被市安监站责令停工整改。采取措施：我局将进一步督促市建管中心抓紧做好工地安全管理工作，改善目前工程施工进展缓慢的状况。</t>
  </si>
  <si>
    <t>建议市食品药品监管局督促相关单位做好项目建设工作。</t>
  </si>
  <si>
    <t>市食品药品监管局
市建管中心</t>
  </si>
  <si>
    <t>恩平广播电视台广电宽带互联网工程项目</t>
  </si>
  <si>
    <t>实施广电网络10万户双向改造，增加宽带互联网及U互动等融合服务功能。</t>
  </si>
  <si>
    <t>已完成金湖城、中澳豪庭共1700户改网。</t>
  </si>
  <si>
    <t>资金不能落实、新区双向改造合作方式需要调整。</t>
  </si>
  <si>
    <t>广电网络改造。</t>
  </si>
  <si>
    <r>
      <t>蓬江区：</t>
    </r>
    <r>
      <rPr>
        <sz val="12"/>
        <rFont val="宋体"/>
        <family val="3"/>
        <charset val="134"/>
      </rPr>
      <t>里村旧村改造启动区3号地B地块、东风胜利北启动区B地块、市嘉泰置公司旧厂改商住、江门市永信商业中心、市农药厂旧厂改造、紫莱三旧改造等项目。</t>
    </r>
  </si>
  <si>
    <t>1、市嘉泰置业公司旧厂改商住（嘉泰商住小区）60亩，总建筑面积15.8万平方米，1-12幢已封顶。
2、东风胜利北启动区B地块10.77亩（岭南印象园），正在做基坑施工。
3、里村旧村改造启动区3号地B地块29.42亩，2017年内动工，已办理新的土地证和规划方案审批，准备进行招投标。
4、市农药厂旧厂改造,总建筑面积25万平方米。正在施工建设，4#、5#楼完成所有手尾工程，达到竣工验收条件,6#、7#楼完成10%手尾工程（门窗扇安装、护窗栏杆安装、水电及内墙手尾等）
5、市电池厂旧厂改造73亩，总建筑面积约15万平方米，1-9#楼及商业楼正在施工建设。
6、市自行车厂旧厂改造10.56亩，总建筑面积2.45万平方米，1#商业、2#商业、3#公寓封顶。
7、紫莱“三旧”改造首期项目胜坚紫悦（A区）50亩，总建筑面积11万平方米，正在施工建设，其中1、2幢7月已对外销售。
8、杜阮荣泰商住小区24.48亩，总建筑面积5.1万平方米，楼体工程已全部完成、部份已验收，配套设施正在建设完善。</t>
  </si>
  <si>
    <r>
      <t>江海区：</t>
    </r>
    <r>
      <rPr>
        <sz val="12"/>
        <rFont val="宋体"/>
        <family val="3"/>
        <charset val="134"/>
      </rPr>
      <t>外海沙津横头股围工业区、江门纸厂、春燕棉纺厂、滘头兰花味精、江门船厂等三旧改造。</t>
    </r>
  </si>
  <si>
    <t>外海沙津横头股围工业区“三旧”改造：
1.一期住宅5-8号楼已完成竣工验收；二期住宅3、4、9、10号楼正在准备开展土建验收；11、12号楼正在拆除人货梯及塔吊，1、2号楼正在拆除外架。
2.三期13、14号楼主体结构已封顶，正在开展内墙砌筑、二次结构施工。
3.商业11号楼正在准备开展土建验收；商业12号楼主体工程已完成，内批灰、内墙砌筑工程、二次结构施工已基本完成，正在开展外墙打点工程；商业1-3号楼土建工程已完成，商业4-7号楼已完成土建验收，商业8、9号楼正在准备开展土建验收。
滘头兰花味精“三旧”改造：
6、7幢已验收备案，正在办理确权；4、5幢已竣工验收，正在办理验收备案；1、2、3、8、9幢正在准备验收；11、12幢已封顶。
春燕棉纺厂“三旧”改造工程：
一期土建施工已验收完成，园林绿化已基本完成。
江门船厂“三旧”改造：
项目D地块16栋高层和影城已全部封顶，地下室已完成施工；C地块全面进入桩基础土方开挖阶段，部分桩基基础已接近正负零0。
江门纸厂“三旧”改造：
项目1-6栋正在开展收尾工程，7栋已建至28层，8栋已建至4层，9、10栋由于涉及拆迁问题未能动工，14栋已建至7层。</t>
  </si>
  <si>
    <r>
      <t>新会区：</t>
    </r>
    <r>
      <rPr>
        <sz val="12"/>
        <rFont val="宋体"/>
        <family val="3"/>
        <charset val="134"/>
      </rPr>
      <t>御雅苑二期、工业胶丝厂、松下旧厂、旭涛华庭（新会华侨塑料厂）及汽车修配厂、沙岗村果元坑工业区、城南工业区A2地块等改造项目。</t>
    </r>
  </si>
  <si>
    <t>原新会织造一厂项目用地面积32.59亩，已完成供地手续；原电力电容器厂项目用地面积21.14亩，已完成供地手续；新会华侨塑料厂及汽车修配厂项目用地面积43.02亩，已完成供地手续；会城砖厂项目用地面积52.16亩，已完成供地手续；南门广场用地面积12.64亩，已完成供地手续；原松下电器厂项目用地面积30.74亩，已完成供地手续；新会区工业胶丝厂项目用地面积13.44亩，已完成供地手续；新会区联营纸箱厂项目用地面积14.589亩，已完成供地手续；沙岗村果元坑工业区项目用地面积81.834亩，已完成供地手续；原新会铸造厂项目用地面积58.4亩，已完成供地手续；原合成纤维厂、针织印染厂项目用地面积93.7亩，已完成供地手续。</t>
  </si>
  <si>
    <t>新会华侨塑料厂及汽车修配项目正在进行市政配套设施工程；会城砖厂项目正在进行验收；南门广场项目正在进行外墙装修工程；沙岗村果元坑工业区旧村改造项目2栋主体楼正在进行打桩工程，2栋主体楼正在进行主体工程,4栋主体楼正在进行外墙工程；原松下电器厂改造项目正在进行大平层绿化及市政配套设施工程；新会区工业胶丝厂改造项目正在进行地下车库工程；新会区联营纸箱厂改造项目正在办理验收；新会区羽绒时装发展有限公司项目1栋主体楼土建到8层，2栋主体楼正在进行基础工程；原新会铸造厂项目正在进行砌墙工程；原合成纤维厂项目正在设计图纸；罗坑酒店宿舍改造项目主体楼土建到4层。</t>
  </si>
  <si>
    <r>
      <t>开平市：</t>
    </r>
    <r>
      <rPr>
        <sz val="12"/>
        <rFont val="宋体"/>
        <family val="3"/>
        <charset val="134"/>
      </rPr>
      <t>总建筑面积57.52万平方米。</t>
    </r>
  </si>
  <si>
    <t>已办国土证。</t>
  </si>
  <si>
    <t>1、“氮肥厂”改造项目（骏景湾豪庭）、“发电厂”改造项目（天玺湾）、长沙侨园路地块改造项目（侨林湾）、三埠凤阳路16号地块改造项目（国汇豪庭）已全面开展项目工程施工，2、对各改造地块实行跟踪监管，争取完成的各项任务。</t>
  </si>
  <si>
    <t>1、三旧改造工作小组仍需进一步加强。2、各改造地块进度及改造成效监管力度仍需加强。3、改造中遇到的问题、难题，暂未能找到相关政策及仿效做法。4、改造过程中协调拆迁的工作比较艰巨，需要一定的人力物力去完成，而且需时也比较长。</t>
  </si>
  <si>
    <t>西区二期正在办证，三期等待用地指标，东区二期等待调整土规。</t>
  </si>
  <si>
    <t>1#食堂：正在进行墙体砌筑批荡，墙体贴砖；3#学员宿舍：正在进行天花扇灰，地板砖铺贴，门窗安装；5#考试中心：正在进行天花安装，墙身砖铺贴。</t>
  </si>
  <si>
    <t>1、项目建设主体融顺公司根据《收回土地使用权补偿协议书(江土储备协议[2013]9号)》要求，已向江门中旅集团有限公司支付全额补偿款。但至今仍有小佬山(土名)地段4061.6平方米和飞乎英山(土名)地段11622.7平方米的土地、四幢共计面积1360平方米的建筑物等尚未划拨给我公司。因融顺公司是国资委属下全资企业，为确保国有资金合理使用、国有资产有效管理，恳请上级部门协调相关部门划拨上述地块和建筑物给予融顺公司。
    2、根据市发改局核准的《关于江门市机动车驾驶人考试训练场项目可行性研究报告的批复（江发改投资[2013]388号）》中提到“二、项目建设内容……（二）篁庄地块规划总用地面积27080平方米，兴建机动车驾驶人科目一考试中心、交通安全教育中心和摩托车驾驶人考训场，总建筑面积8000平方米”。 另根据市人民政府的《江门市人民政府关于江门市篁庄考场地段（PJ01-M01）控制性详细规划的批复(江府函[2013]149号)》，行政规划用地为27080平方米。经向市国土部门咨询，因该地块仍未完成收储工作，暂无法划拨。为此，特请上级部门敦促相关部门尽快完成该地块的收储工作和落实工地时间，以便融顺公司按时完成上级部门交办工作。</t>
  </si>
  <si>
    <t>建议市公安局协调相关部门尽快落实。</t>
  </si>
  <si>
    <t>育德社区停车场</t>
  </si>
  <si>
    <r>
      <rPr>
        <b/>
        <sz val="12"/>
        <rFont val="宋体"/>
        <family val="3"/>
        <charset val="134"/>
      </rPr>
      <t>育德社区停车场：</t>
    </r>
    <r>
      <rPr>
        <sz val="12"/>
        <rFont val="宋体"/>
        <family val="3"/>
        <charset val="134"/>
      </rPr>
      <t>公园地块约1万平方米，建临时停车场，约500个小车位。</t>
    </r>
  </si>
  <si>
    <t>公司自有。</t>
  </si>
  <si>
    <t>前期方案公示遭附近居民投诉，现正联系居委同当地居民协商，同步同市规划局协调调整方案。</t>
  </si>
  <si>
    <t>方案公示，遭附近63户居民反对建设。</t>
  </si>
  <si>
    <t>建议市滨江建设投资有限公司落实。</t>
  </si>
  <si>
    <t xml:space="preserve">市滨江建设投资有限公司
蓬江区政府
市教育局 
市住房城乡建设局
市城乡规划局                                            </t>
  </si>
  <si>
    <t>儿童公园停车场</t>
  </si>
  <si>
    <r>
      <rPr>
        <b/>
        <sz val="12"/>
        <rFont val="宋体"/>
        <family val="3"/>
        <charset val="134"/>
      </rPr>
      <t>儿童公园停车场：</t>
    </r>
    <r>
      <rPr>
        <sz val="12"/>
        <rFont val="宋体"/>
        <family val="3"/>
        <charset val="134"/>
      </rPr>
      <t>加设多层机械式停车设施，保留公园绿化用途，新增停车位300个。</t>
    </r>
  </si>
  <si>
    <t>该项目暂缓实施。市住建局与蓬江区政府已联合发文请市政府牵头进一步研究儿童公园公共停车场项目实施的可行性。</t>
  </si>
  <si>
    <t>蓬江区政府
市住房城乡建设局
市城乡规划局
市林业园林局
市卫生计生局</t>
  </si>
  <si>
    <t>中心医院停车场</t>
  </si>
  <si>
    <r>
      <rPr>
        <b/>
        <sz val="12"/>
        <rFont val="宋体"/>
        <family val="3"/>
        <charset val="134"/>
      </rPr>
      <t>中心医院停车场：</t>
    </r>
    <r>
      <rPr>
        <sz val="12"/>
        <rFont val="宋体"/>
        <family val="3"/>
        <charset val="134"/>
      </rPr>
      <t>在中心医院周边地块建设多层停车楼。预计新增停车位2000个。</t>
    </r>
  </si>
  <si>
    <t>已向政府申请征用土地。</t>
  </si>
  <si>
    <t>已向政府申请征用新宁火车站以北土地储备中心用地。</t>
  </si>
  <si>
    <t>用地未批。</t>
  </si>
  <si>
    <t>建议市卫生计生局协调。</t>
  </si>
  <si>
    <t>市卫生计生局
市住房城乡建设局
市城乡规划局
市国土资源局</t>
  </si>
  <si>
    <t>安达停车场</t>
  </si>
  <si>
    <r>
      <rPr>
        <b/>
        <sz val="12"/>
        <rFont val="宋体"/>
        <family val="3"/>
        <charset val="134"/>
      </rPr>
      <t>安达停车场：</t>
    </r>
    <r>
      <rPr>
        <sz val="12"/>
        <rFont val="宋体"/>
        <family val="3"/>
        <charset val="134"/>
      </rPr>
      <t>建设开放式城市广场和地上立体机械停车场，新增停车位250个。</t>
    </r>
  </si>
  <si>
    <t>设计图纸已完成，现正在进行预算编制，同步进行项目立项报批。</t>
  </si>
  <si>
    <t>现状地块由新港城酒家占用，经了解早期由蓬江区公安局租赁与该酒家，现正协调收地事宜。</t>
  </si>
  <si>
    <t>市滨江建设投资有限公司
市住房城乡建设局
市城乡规划局
市林业园林局
市国土资源局</t>
  </si>
  <si>
    <t>白水带停车场</t>
  </si>
  <si>
    <r>
      <rPr>
        <b/>
        <sz val="12"/>
        <rFont val="宋体"/>
        <family val="3"/>
        <charset val="134"/>
      </rPr>
      <t>白水带停车场：</t>
    </r>
    <r>
      <rPr>
        <sz val="12"/>
        <rFont val="宋体"/>
        <family val="3"/>
        <charset val="134"/>
      </rPr>
      <t>面积约3500平方米，设置停车位约90个。</t>
    </r>
  </si>
  <si>
    <t>中心南路绿化带改造</t>
  </si>
  <si>
    <r>
      <rPr>
        <b/>
        <sz val="12"/>
        <rFont val="宋体"/>
        <family val="3"/>
        <charset val="134"/>
      </rPr>
      <t>中心南路绿化带改造：</t>
    </r>
    <r>
      <rPr>
        <sz val="12"/>
        <rFont val="宋体"/>
        <family val="3"/>
        <charset val="134"/>
      </rPr>
      <t>中心南路华润超市东北面悦龙新村绿化带停车场改造。预计新增停车位60个。</t>
    </r>
  </si>
  <si>
    <t>南园新村巷道绿化带改造</t>
  </si>
  <si>
    <r>
      <rPr>
        <b/>
        <sz val="12"/>
        <rFont val="宋体"/>
        <family val="3"/>
        <charset val="134"/>
      </rPr>
      <t>南园新村巷道绿化带改造：</t>
    </r>
    <r>
      <rPr>
        <sz val="12"/>
        <rFont val="宋体"/>
        <family val="3"/>
        <charset val="134"/>
      </rPr>
      <t>悦洋市场北面南园新村巷道绿化带停车场改造。预计新增停车位60个。</t>
    </r>
  </si>
  <si>
    <t>社区停车场示范项目</t>
  </si>
  <si>
    <r>
      <rPr>
        <b/>
        <sz val="12"/>
        <rFont val="宋体"/>
        <family val="3"/>
        <charset val="134"/>
      </rPr>
      <t>社区停车场示范项目：</t>
    </r>
    <r>
      <rPr>
        <sz val="12"/>
        <rFont val="宋体"/>
        <family val="3"/>
        <charset val="134"/>
      </rPr>
      <t>蓬江、江海、新会区各选取1-2个居民区停车需求矛盾突出的社区，开展增设公共停车设施的示范项目。</t>
    </r>
  </si>
  <si>
    <t>已建成育德停车场A场、育德停车场B场和良化北社区停车场。</t>
  </si>
  <si>
    <t>蓬江区政府
高新区（江海区）
新会区政府
市住房城乡建设局</t>
  </si>
  <si>
    <t>因人才岛建设而取消。</t>
  </si>
  <si>
    <t>正在编制客房样板房施工图，已确定幕墙工程施工单位，并正在编制施工深化方案。</t>
  </si>
  <si>
    <t>完成机电安装50%的工程量。</t>
  </si>
  <si>
    <t>滨江新区</t>
  </si>
  <si>
    <r>
      <t>滨江新区：</t>
    </r>
    <r>
      <rPr>
        <sz val="12"/>
        <rFont val="宋体"/>
        <family val="3"/>
        <charset val="134"/>
      </rPr>
      <t>优化轨道站点周边用地布局，促进滨江新城轨道站场及周边用地的建设，拉动新区发展；同时推动轨道客运发展。</t>
    </r>
  </si>
  <si>
    <t>正在与金融机构协商制定相关融资方案，由付款主体滨江城投公司尽快筹集资金进行支付。</t>
  </si>
  <si>
    <t>江门新会站</t>
  </si>
  <si>
    <r>
      <t>江门新会站：</t>
    </r>
    <r>
      <rPr>
        <sz val="12"/>
        <rFont val="宋体"/>
        <family val="3"/>
        <charset val="134"/>
      </rPr>
      <t>土地综合开发1000亩。</t>
    </r>
  </si>
  <si>
    <t>部分落实已完成征收地168亩，剩下的561亩正在开展同意征地签名工作。</t>
  </si>
  <si>
    <t>1.省已批复同意新会站TOD追加规模方案；
2.新会已完成追加规模方案备案前公示，已完成资料备案。</t>
  </si>
  <si>
    <t>已完成土地交易手续，取得不动产权证书。</t>
  </si>
  <si>
    <t>1. 大槐服务区项目完成初步设计、已经开展施工图设计。2. 土方平整已基本完成；场区勘探已经完成。3. 加油站土建施工单位已进场搭设临时驻地板房，施工许可证正在办理。4. 环评已编制完毕，上报环保局。5. 施工总承包招标已经挂网公示，预计11月30日开标。6. 集团已通过投资可行性研究报告的评审会。</t>
  </si>
  <si>
    <t>健威国际广场</t>
  </si>
  <si>
    <r>
      <t>健威国际广场:</t>
    </r>
    <r>
      <rPr>
        <sz val="12"/>
        <rFont val="宋体"/>
        <family val="3"/>
        <charset val="134"/>
      </rPr>
      <t>总建筑面积约18.9万平方米。</t>
    </r>
  </si>
  <si>
    <t>A1A2已封顶。</t>
  </si>
  <si>
    <t>府西小区轻轨综合体配套开发</t>
  </si>
  <si>
    <r>
      <t>府西小区轻轨综合体配套开发:</t>
    </r>
    <r>
      <rPr>
        <sz val="12"/>
        <rFont val="宋体"/>
        <family val="3"/>
        <charset val="134"/>
      </rPr>
      <t>地块东至东海路，南至金瓯路，西至胜利南路，北至五邑路，面积993亩。</t>
    </r>
  </si>
  <si>
    <t>6个地块已办理不动产登记手续。又一居、城市建设、帕佳图项目分别进入开挖基坑、土方、打桩阶段；已拍卖B片区79亩土地。</t>
  </si>
  <si>
    <t>明泰城</t>
  </si>
  <si>
    <r>
      <t>明泰城:</t>
    </r>
    <r>
      <rPr>
        <sz val="12"/>
        <rFont val="宋体"/>
        <family val="3"/>
        <charset val="134"/>
      </rPr>
      <t>总建筑面积约94万平方米。</t>
    </r>
  </si>
  <si>
    <t>西区一期项目1-3栋准备竣工验收， 二期8-12栋正在开展公共装修及管线铺设，三期13、15栋已建至12层，16-19栋正在进行地下室建设工作。</t>
  </si>
  <si>
    <t>台山英皇广场</t>
  </si>
  <si>
    <r>
      <t>台山英皇广场:</t>
    </r>
    <r>
      <rPr>
        <sz val="12"/>
        <rFont val="宋体"/>
        <family val="3"/>
        <charset val="134"/>
      </rPr>
      <t>总建筑面积25.8万平方米。</t>
    </r>
  </si>
  <si>
    <t>项目用地100亩，已全部落实。</t>
  </si>
  <si>
    <t>商场主体的装修工程已完成（已完成全年目标计划）。</t>
  </si>
  <si>
    <t>台山沃华·时代广场</t>
  </si>
  <si>
    <r>
      <t>台山沃华·时代广场:</t>
    </r>
    <r>
      <rPr>
        <sz val="12"/>
        <rFont val="宋体"/>
        <family val="3"/>
        <charset val="134"/>
      </rPr>
      <t>总建筑面积15.7万平方米。</t>
    </r>
  </si>
  <si>
    <t>项目用地200亩，已全部落实。</t>
  </si>
  <si>
    <t>已完成6幢主楼主体工程建设的60%（已完成全年目标计划）。</t>
  </si>
  <si>
    <t>骏景湾豪庭</t>
  </si>
  <si>
    <r>
      <t>骏景湾豪庭:</t>
    </r>
    <r>
      <rPr>
        <sz val="12"/>
        <rFont val="宋体"/>
        <family val="3"/>
        <charset val="134"/>
      </rPr>
      <t>总建筑面积75万平方米。</t>
    </r>
  </si>
  <si>
    <t>项目用地240亩，已全部落实。</t>
  </si>
  <si>
    <t>已完成11幢主楼主体工程建设的60%（已完成全年目标计划）。</t>
  </si>
  <si>
    <r>
      <t>中国(水口)卫浴博览城第一期：</t>
    </r>
    <r>
      <rPr>
        <sz val="12"/>
        <rFont val="宋体"/>
        <family val="3"/>
        <charset val="134"/>
      </rPr>
      <t>综合性博览交易中心，总建筑面积21.7万平方米。</t>
    </r>
  </si>
  <si>
    <t>1-16栋封顶，里外墙身装修阶段. 17-32栋建设中。</t>
  </si>
  <si>
    <t>33幢（24层酒店）所处位置正是地下室地面上位置，因地质问题，技术要求等原因，地下室施工周期需延长，约需6个月时间，致总体进度拖后，项目完工时间需延迟至2019年。</t>
  </si>
  <si>
    <t>建议开平市政府跟进落实。</t>
  </si>
  <si>
    <r>
      <t>开平东汇城:</t>
    </r>
    <r>
      <rPr>
        <sz val="12"/>
        <rFont val="宋体"/>
        <family val="3"/>
        <charset val="134"/>
      </rPr>
      <t>总建筑面积70万平方米。</t>
    </r>
  </si>
  <si>
    <t>已通过挂拍获得土地</t>
  </si>
  <si>
    <t>目前9-15幢全部完成主体封顶，其中，9、10栋完成贴外墙砖；计划本月底拆除外排栅。11、12栋砌体已完成，进行内外墙抹灰；13、14栋砌体完成，正在进行外墙批荡，15栋（16层无地下室）室内外装修已完成，整体建设工程顺利。</t>
  </si>
  <si>
    <t>亚洲厨卫商城项目</t>
  </si>
  <si>
    <r>
      <t>亚洲厨卫商城项目：</t>
    </r>
    <r>
      <rPr>
        <sz val="12"/>
        <rFont val="宋体"/>
        <family val="3"/>
        <charset val="134"/>
      </rPr>
      <t>城市综合体，集水暖卫浴五金产品及配材的商贸、办公、酒店、物流等多功能、多业态于一体。</t>
    </r>
  </si>
  <si>
    <t>B区1-12幢商铺及附属设施已全部完成，92%商家已进场营业，A区部分商家也进场装修并开业。A区13-21幢商铺已全部封顶，其中有13幢，14幢，15幢，16幢，17幢，18幢，19幢，20幢，21幢商铺主体施工完成。</t>
  </si>
  <si>
    <t>新华城</t>
  </si>
  <si>
    <r>
      <t>新华城:</t>
    </r>
    <r>
      <rPr>
        <sz val="12"/>
        <rFont val="宋体"/>
        <family val="3"/>
        <charset val="134"/>
      </rPr>
      <t>酒店和购物中心，建筑面积约6万平方米。</t>
    </r>
  </si>
  <si>
    <t>项目正在施工中。</t>
  </si>
  <si>
    <t>泉林黄金小镇</t>
  </si>
  <si>
    <r>
      <t>泉林黄金小镇:</t>
    </r>
    <r>
      <rPr>
        <sz val="12"/>
        <rFont val="宋体"/>
        <family val="3"/>
        <charset val="134"/>
      </rPr>
      <t>新建泉林黄金小镇一期商业街、悦湖湾二期、悦泉湾等，总建筑面积5.36万平方米。</t>
    </r>
  </si>
  <si>
    <t>悦泉湾项目已完成主体结构建设，项目内的道路、绿化配套设施正进行基础建设中，其中道路建设完成进度的100%，绿化配套设施开始进行90%，工程竣工验收备案中；悦湖湾二期商住楼已完成主体结构建设至100%，装饰工程至20%；泉林黄金小镇三期二区，在办理规划许可证；商业街完成项目报建和施工许可证办理，开始建设完成至进度95%，室外绿化配套设施开始进行20%；户外运动场在前期准备中。</t>
  </si>
  <si>
    <t xml:space="preserve">江门市2018年重点建设正式项目计划申报表 </t>
  </si>
  <si>
    <t xml:space="preserve">填报单位(盖章):                                                                                                                                 </t>
  </si>
  <si>
    <r>
      <t>预计到201</t>
    </r>
    <r>
      <rPr>
        <b/>
        <sz val="11"/>
        <rFont val="宋体"/>
        <family val="3"/>
        <charset val="134"/>
      </rPr>
      <t>7</t>
    </r>
    <r>
      <rPr>
        <b/>
        <sz val="11"/>
        <rFont val="宋体"/>
        <family val="3"/>
        <charset val="134"/>
      </rPr>
      <t>年底累计完成投资</t>
    </r>
  </si>
  <si>
    <r>
      <t>201</t>
    </r>
    <r>
      <rPr>
        <b/>
        <sz val="11"/>
        <rFont val="宋体"/>
        <family val="3"/>
        <charset val="134"/>
      </rPr>
      <t>8</t>
    </r>
    <r>
      <rPr>
        <b/>
        <sz val="11"/>
        <rFont val="宋体"/>
        <family val="3"/>
        <charset val="134"/>
      </rPr>
      <t>年投资计划</t>
    </r>
  </si>
  <si>
    <r>
      <t>201</t>
    </r>
    <r>
      <rPr>
        <b/>
        <sz val="11"/>
        <rFont val="宋体"/>
        <family val="3"/>
        <charset val="134"/>
      </rPr>
      <t>8</t>
    </r>
    <r>
      <rPr>
        <b/>
        <sz val="11"/>
        <rFont val="宋体"/>
        <family val="3"/>
        <charset val="134"/>
      </rPr>
      <t>年主要建设内容</t>
    </r>
  </si>
  <si>
    <t>续建项目</t>
  </si>
  <si>
    <t>新建项目</t>
  </si>
  <si>
    <t>全长约1.98公里,宽63米，双向6车道。</t>
  </si>
  <si>
    <t>完成前期工作，动工建设。完成总工程量30%。</t>
  </si>
  <si>
    <t>完成工可编制及勘察设计招标准备工作。待政府批复同意招标的工程建设规模后发布公告。</t>
  </si>
  <si>
    <t>1.由于滨江快线的线路走向未确定，甘棠路的建设规模无法确定。
2.216亩用地不符合土规，正办理土规调整。
3.该项目涉及拆迁量大。</t>
  </si>
  <si>
    <t>市建管中心
市国土局
蓬江区政府</t>
  </si>
  <si>
    <t>全长1115米，宽66米，双向8车道，含缆线综合管廊。</t>
  </si>
  <si>
    <t>完成前期工作，动工建设。完成总工程量12%。</t>
  </si>
  <si>
    <t>1.已完成勘察设计招标和工程测量工作。
2.方案已办理规划报审，待批复。</t>
  </si>
  <si>
    <t>9.4亩用地为林地，不符合土规，正办理土规调整。</t>
  </si>
  <si>
    <t>1、道路红线范围总面积196866.56平方米，城乡建设用地27962.05平方米，交通水利用地165083.78平方米，农用地1629.49平方米，未利用地2191.24平方米。
2、不符合土规，已纳入市国土局调土规计划中，未明确调整土规完成时间。</t>
  </si>
  <si>
    <t>改扩建工程，主干路，长约2600米，宽60米，双向8车道。</t>
  </si>
  <si>
    <t>1、道路红线范围总面积164643平方米，其中129673平方米为交通水利用地，为现状道路；25864平方米为城乡建设用地；582平方米为农用地；8524平方米为未利用地。
2、不符合土规，已纳入市国土局调土规计划中，未明确调整土规完成时间。</t>
  </si>
  <si>
    <r>
      <t xml:space="preserve">填报说明：
</t>
    </r>
    <r>
      <rPr>
        <sz val="11"/>
        <rFont val="Arial"/>
        <family val="2"/>
      </rPr>
      <t>1</t>
    </r>
    <r>
      <rPr>
        <sz val="11"/>
        <rFont val="宋体"/>
        <family val="3"/>
        <charset val="134"/>
      </rPr>
      <t xml:space="preserve">、所有表项均需填写，不要出现空缺。为便于沟通，请务必填写联系人及联系电话。
</t>
    </r>
    <r>
      <rPr>
        <sz val="11"/>
        <rFont val="Arial"/>
        <family val="2"/>
      </rPr>
      <t>2</t>
    </r>
    <r>
      <rPr>
        <sz val="11"/>
        <rFont val="宋体"/>
        <family val="3"/>
        <charset val="134"/>
      </rPr>
      <t xml:space="preserve">、项目请尽量按照性质分别填入相应类别中，对于暂无法分类的，请填写在大类中即可。
</t>
    </r>
    <r>
      <rPr>
        <sz val="11"/>
        <rFont val="Arial"/>
        <family val="2"/>
      </rPr>
      <t>3</t>
    </r>
    <r>
      <rPr>
        <sz val="11"/>
        <rFont val="宋体"/>
        <family val="3"/>
        <charset val="134"/>
      </rPr>
      <t xml:space="preserve">、项目名称请尽量规范，建议使用项目立项（或拟立项）的名称，对于产业类项目，建议采用“项目单位全称＋项目名称”的方式。
</t>
    </r>
    <r>
      <rPr>
        <sz val="11"/>
        <rFont val="Arial"/>
        <family val="2"/>
      </rPr>
      <t>4</t>
    </r>
    <r>
      <rPr>
        <sz val="11"/>
        <rFont val="宋体"/>
        <family val="3"/>
        <charset val="134"/>
      </rPr>
      <t xml:space="preserve">、“建设内容及规模”表述简洁、清晰，力求全面反映项目情况。对于交通类项目，建议采用“道路等级＋长度＋车道数”的表述，对于产业类项目建议采用“年产＋主要产品名称＋产量，总建筑面积×平方米”的表述，其余项目请结合项目实际，尽量简洁、清晰、力求反映项目基本情况。
</t>
    </r>
    <r>
      <rPr>
        <sz val="11"/>
        <rFont val="Arial"/>
        <family val="2"/>
      </rPr>
      <t>5</t>
    </r>
    <r>
      <rPr>
        <sz val="11"/>
        <rFont val="宋体"/>
        <family val="3"/>
        <charset val="134"/>
      </rPr>
      <t>、“</t>
    </r>
    <r>
      <rPr>
        <sz val="11"/>
        <rFont val="Arial"/>
        <family val="2"/>
      </rPr>
      <t>2018</t>
    </r>
    <r>
      <rPr>
        <sz val="11"/>
        <rFont val="宋体"/>
        <family val="3"/>
        <charset val="134"/>
      </rPr>
      <t>年主要建设内容”请写明</t>
    </r>
    <r>
      <rPr>
        <sz val="11"/>
        <rFont val="Arial"/>
        <family val="2"/>
      </rPr>
      <t>2018</t>
    </r>
    <r>
      <rPr>
        <sz val="11"/>
        <rFont val="宋体"/>
        <family val="3"/>
        <charset val="134"/>
      </rPr>
      <t xml:space="preserve">年主要开展前期工作和工程施工的主要内容，可以取得阶段性建设成果的，请务必写明。
</t>
    </r>
    <r>
      <rPr>
        <sz val="11"/>
        <rFont val="Arial"/>
        <family val="2"/>
      </rPr>
      <t>6</t>
    </r>
    <r>
      <rPr>
        <sz val="11"/>
        <rFont val="宋体"/>
        <family val="3"/>
        <charset val="134"/>
      </rPr>
      <t>、“开工时间（或拟开工时间）”，已经开工的请填写“已开工”字样，计划在</t>
    </r>
    <r>
      <rPr>
        <sz val="11"/>
        <rFont val="Arial"/>
        <family val="2"/>
      </rPr>
      <t>2018</t>
    </r>
    <r>
      <rPr>
        <sz val="11"/>
        <rFont val="宋体"/>
        <family val="3"/>
        <charset val="134"/>
      </rPr>
      <t>年开工的请精确到月，如“</t>
    </r>
    <r>
      <rPr>
        <sz val="11"/>
        <rFont val="Arial"/>
        <family val="2"/>
      </rPr>
      <t>8</t>
    </r>
    <r>
      <rPr>
        <sz val="11"/>
        <rFont val="宋体"/>
        <family val="3"/>
        <charset val="134"/>
      </rPr>
      <t>月份”，对于计划在</t>
    </r>
    <r>
      <rPr>
        <sz val="11"/>
        <rFont val="Arial"/>
        <family val="2"/>
      </rPr>
      <t>2018</t>
    </r>
    <r>
      <rPr>
        <sz val="11"/>
        <rFont val="宋体"/>
        <family val="3"/>
        <charset val="134"/>
      </rPr>
      <t xml:space="preserve">年完工的，请按照“计划×月份完工”表述。
</t>
    </r>
    <r>
      <rPr>
        <sz val="11"/>
        <rFont val="Arial"/>
        <family val="2"/>
      </rPr>
      <t>7</t>
    </r>
    <r>
      <rPr>
        <sz val="11"/>
        <rFont val="宋体"/>
        <family val="3"/>
        <charset val="134"/>
      </rPr>
      <t xml:space="preserve">、“新增生产能力或产值、税收效益”请简述预计项目建成后的情况，区别不同项目，分别从社会效益和经济效益描述，产业类项目主要从经济效益简述，其他类项目主要从社会效益简述。
</t>
    </r>
    <r>
      <rPr>
        <sz val="11"/>
        <rFont val="Arial"/>
        <family val="2"/>
      </rPr>
      <t>8</t>
    </r>
    <r>
      <rPr>
        <sz val="11"/>
        <rFont val="宋体"/>
        <family val="3"/>
        <charset val="134"/>
      </rPr>
      <t xml:space="preserve">、“土地情况”栏，对于已经落实的，建议按照“项目用地×亩，已全部落实”的表述；对于部分落实的，建议按照“项目用地×亩，已落实×亩，尚未落实×亩，落实土地工作开展情况”的表述；对于未落实的，建议按照“项目用地×亩，全部未落实，落实土地工作开展情况”的表述。
</t>
    </r>
    <r>
      <rPr>
        <sz val="11"/>
        <rFont val="Arial"/>
        <family val="2"/>
      </rPr>
      <t>9</t>
    </r>
    <r>
      <rPr>
        <sz val="11"/>
        <rFont val="宋体"/>
        <family val="3"/>
        <charset val="134"/>
      </rPr>
      <t xml:space="preserve">、“建设地址”请填写至具体位置。
</t>
    </r>
    <r>
      <rPr>
        <sz val="11"/>
        <rFont val="Arial"/>
        <family val="2"/>
      </rPr>
      <t>10</t>
    </r>
    <r>
      <rPr>
        <sz val="11"/>
        <rFont val="宋体"/>
        <family val="3"/>
        <charset val="134"/>
      </rPr>
      <t xml:space="preserve">、“工程形象进度”、“主要存在的问题和困难”请表述简洁、清晰，全面反映项目进展情况和存在的问题。
</t>
    </r>
    <r>
      <rPr>
        <sz val="11"/>
        <rFont val="Arial"/>
        <family val="2"/>
      </rPr>
      <t>11</t>
    </r>
    <r>
      <rPr>
        <sz val="11"/>
        <rFont val="宋体"/>
        <family val="3"/>
        <charset val="134"/>
      </rPr>
      <t>、其余情况，可在“备注”栏中补充填写。</t>
    </r>
  </si>
  <si>
    <t>滨江新区路网建设（二期）</t>
  </si>
  <si>
    <t>未落实</t>
  </si>
  <si>
    <t>征地、收地、土规问题</t>
  </si>
  <si>
    <t>由于存在土规问题，以及征地、收地未完成，建议调为预备项目，待条件成熟后，再转为正式项目。</t>
  </si>
  <si>
    <t>★★</t>
  </si>
  <si>
    <t>完善滨江新区路网</t>
  </si>
  <si>
    <t>蓬江1027</t>
  </si>
  <si>
    <t>华盛路（新南路）西延线：城市主干道，长约4700米，宽60米，双向8车道，跨线桥3座。
棠下高速出入口周边道路改造工程：将现有的江肇高速棠下出入口的周边道路重新规划建设，完善交通安全标识。</t>
  </si>
  <si>
    <r>
      <rPr>
        <strike/>
        <sz val="16"/>
        <color indexed="10"/>
        <rFont val="宋体"/>
        <family val="3"/>
        <charset val="134"/>
      </rPr>
      <t>119973</t>
    </r>
    <r>
      <rPr>
        <sz val="16"/>
        <color indexed="10"/>
        <rFont val="宋体"/>
        <family val="3"/>
        <charset val="134"/>
      </rPr>
      <t xml:space="preserve">
122973</t>
    </r>
  </si>
  <si>
    <t>由于近期内未有建设计划，蓬江区建议调整为预备项目。
包含综合管廊，暂按1亿元/公里考虑。</t>
  </si>
  <si>
    <t>由于近期内未有建设计划，建议调整。</t>
  </si>
  <si>
    <t>陈垣路（棠雁南路－滨江大道）</t>
  </si>
  <si>
    <t>全长约2600米，宽30米，城市次干路，双向4车道，设计行车速度40公里/小时，沥青混凝土路面。主要建设内容包括道路、桥梁、给排水、综合管线、照明工程、绿化工程、消防、交通安全设施及其他道路附属设施等。</t>
  </si>
  <si>
    <t>完成项目立项工作</t>
  </si>
  <si>
    <t>丰乐大道（原侨顺路）（丰盛大道－华盛路）</t>
  </si>
  <si>
    <t>全长约1329米，宽60米，城市主干路，双向8车道，设计行车速度60公里/小时，沥青混凝土路面。主要建设内容包括道路、桥梁、涵洞、给排水、综合管线、照明工程、绿化工程、消防、交通安全设施及其他道路附属设施等。</t>
  </si>
  <si>
    <t>龙腾路（原盛新路）（丰盛大道－华盛路）</t>
  </si>
  <si>
    <t>全长约1826米，宽40米，城市次干路，双向6车道，设计行车速度40公里/小时，沥青混凝土路面。主要建设内容包括道路、桥梁、涵洞、给排水、综合管线、照明工程、绿化工程、消防、交通安全设施及其他道路附属设施等。</t>
  </si>
  <si>
    <t>大林路（原观湖路）（盛新路－滨江大道）</t>
  </si>
  <si>
    <t>全长约1987米，宽30米，城市次干路，双向4车道，设计行车速度40公里/小时，沥青混凝土路面。主要建设内容包括道路、给排水、桥梁、涵洞、综合管线、照明工程、绿化工程、消防、交通安全设施及其他道路附属设施等。</t>
  </si>
  <si>
    <t>凤翔路（原汇康路）（观湖路－华盛路）</t>
  </si>
  <si>
    <t>全长约1226米，宽30米，城市次干路，双向4车道，设计行车速度40公里/小时，水泥混凝土路面。主要建设内容包括道路、涵洞、给排水、综合管线、照明工程、绿化工程、消防、交通安全设施及其他道路附属设施等。</t>
  </si>
  <si>
    <t xml:space="preserve">江门市滨江新区观龙路工程 </t>
  </si>
  <si>
    <t>本项目道路为城市支路, 设计车速30km/h，采用沥青混凝土路面，路线全长1060 米，道路宽度为15 米，沿河绿化带绿化宽度为3.3～18.3 米，景观道宽度为3 米，采用双向2 车道设计，道路设计标高在5.5～7.42 米之间。</t>
  </si>
  <si>
    <t>罗江路（江沙路-华盛路）</t>
  </si>
  <si>
    <t>全长约300米，宽24米。主要建设内容包括道路、排水、交通、照明、绿化、消防给水及附属工程等。</t>
  </si>
  <si>
    <t>部分未落实</t>
  </si>
  <si>
    <t>完成可行研究报告。</t>
  </si>
  <si>
    <t>建议调为预备项目，待周边地块开发建设时再一并实施。</t>
  </si>
  <si>
    <t>★</t>
  </si>
  <si>
    <t>2017年前三季度全市成功引进投资超5亿元投资项目情况表</t>
  </si>
  <si>
    <t>项目     （线索名称）</t>
  </si>
  <si>
    <t>投资者</t>
  </si>
  <si>
    <t>投资内容</t>
  </si>
  <si>
    <t>计划投资总额   （亿元）</t>
  </si>
  <si>
    <t>项目计划用地（亩）</t>
  </si>
  <si>
    <t>行业</t>
  </si>
  <si>
    <t>内资/外资</t>
  </si>
  <si>
    <t>市、区</t>
  </si>
  <si>
    <t>报送季度</t>
  </si>
  <si>
    <t>产业</t>
  </si>
  <si>
    <t>先进装备制造业</t>
  </si>
  <si>
    <t>深圳、广州、佛山</t>
  </si>
  <si>
    <t>玉圭园水乐园项目</t>
  </si>
  <si>
    <t>玉圭园集团投资</t>
  </si>
  <si>
    <t>水上游乐园、酒店、住宅等商住娱乐综合服务项目。</t>
  </si>
  <si>
    <t>已签约</t>
  </si>
  <si>
    <t>文旅</t>
  </si>
  <si>
    <t>内资</t>
  </si>
  <si>
    <t>三产</t>
  </si>
  <si>
    <t>绿色表示已经汇总</t>
  </si>
  <si>
    <t>国瑞·山湖海庄园</t>
  </si>
  <si>
    <t>国瑞地产集团</t>
  </si>
  <si>
    <t>房地产</t>
  </si>
  <si>
    <t>德昌电机产业城</t>
  </si>
  <si>
    <t>华生电机有限公司</t>
  </si>
  <si>
    <t>微电机</t>
  </si>
  <si>
    <t>目前，在规划部门的指导下，德昌项目设计单位—正对项目进行厂房设计，预计将于10月10日前完成施工图设计，为11月份正式动工打下基础。
9月29日，德昌集团江门公司与区国土部门签署项目一期用地的《国土出让合同》，预计10月份取得不动产登记证。</t>
  </si>
  <si>
    <t>先进装备
制造业</t>
  </si>
  <si>
    <t>高新区  （江海区）</t>
  </si>
  <si>
    <t>工业</t>
  </si>
  <si>
    <t>深圳</t>
  </si>
  <si>
    <t>清华同方科技园</t>
  </si>
  <si>
    <t>清华同方（同方股份有限公司）</t>
  </si>
  <si>
    <t>LED</t>
  </si>
  <si>
    <t>电子信息</t>
  </si>
  <si>
    <t>新能源汽车锂电池正极材料生产项目</t>
  </si>
  <si>
    <t>江门市优美科长信新材料有限公司</t>
  </si>
  <si>
    <t>一期主要建设年产10万吨新能源汽车锂电池正极材料生产线，拟建设前驱体车间6万㎡、锂电材料车间13万㎡、仓储及办公等配套建筑7.5万㎡。预计年产值达150亿元，年税收贡献超6亿元。</t>
  </si>
  <si>
    <t>9月份，优美科集团与区国土部门签署项目一期用地的《国土出让合同》，预计10月份取得不动产登记证。目前正在进行项目一期用地范围内的棚户、养殖设备的清理工作，填土工作同步开展中。</t>
  </si>
  <si>
    <t>新材料新能源
及装备产业</t>
  </si>
  <si>
    <t>中外合资</t>
  </si>
  <si>
    <t>珠西智谷智能装备协同创新产业园项目</t>
  </si>
  <si>
    <t>广东珠西智谷投资有限公司</t>
  </si>
  <si>
    <t>计划建设为研发生产、孵化办公、服务配套一体化的创新产业园，将与金凯登厂区一起打造成为智能装备制造创新产业园的核心区</t>
  </si>
  <si>
    <t>处于厂房改造、开发阶段</t>
  </si>
  <si>
    <t>智能装备</t>
  </si>
  <si>
    <t>旅游房地产开发项目</t>
  </si>
  <si>
    <t>广东国夏地产有限公司</t>
  </si>
  <si>
    <t>旅游房地产开发</t>
  </si>
  <si>
    <t>已完成项目土地转让、清场、勘测等前期工作，并进场动工</t>
  </si>
  <si>
    <t>8月转为引进</t>
  </si>
  <si>
    <t>新会碧桂园八期项目</t>
  </si>
  <si>
    <t>新会碧桂园房地产有限公司</t>
  </si>
  <si>
    <t>商住楼</t>
  </si>
  <si>
    <t>项目已立项开工建设</t>
  </si>
  <si>
    <t>江门新会万达广场</t>
  </si>
  <si>
    <t>江门万达广场置业有限公司</t>
  </si>
  <si>
    <t>商业广场项目</t>
  </si>
  <si>
    <t>项目已立项并已开工建设</t>
  </si>
  <si>
    <t>华津国际控股有限公司</t>
  </si>
  <si>
    <t>生产精密金属连接件</t>
  </si>
  <si>
    <t>已完成规划平面设计及立项备案，正办理环评及报建手续</t>
  </si>
  <si>
    <t>外资</t>
  </si>
  <si>
    <t>激光产业园项目</t>
  </si>
  <si>
    <t>广东珠西投资控股集团有限公司与广东省激光行业协会合作，计划建设激光产业园，激光产业园开发建设运营，承接优质激光产业相关项目</t>
  </si>
  <si>
    <t>已注册公司</t>
  </si>
  <si>
    <t>江门圣邦物流交易中心</t>
  </si>
  <si>
    <t>江门圣邦物流交易中心（冷链项目）</t>
  </si>
  <si>
    <t>肉类冻品、农产品水果、冰鲜食品</t>
  </si>
  <si>
    <t>签订投资合同</t>
  </si>
  <si>
    <t>广东铝业集团</t>
  </si>
  <si>
    <t>广东江晟电机集团有限公司</t>
  </si>
  <si>
    <t>铝合金新材料及手机配件等</t>
  </si>
  <si>
    <t>新材料</t>
  </si>
  <si>
    <t>隆鑫高端机车生产项目</t>
  </si>
  <si>
    <t>摩托车</t>
  </si>
  <si>
    <t>传统产业</t>
  </si>
  <si>
    <t>深圳任达集团</t>
  </si>
  <si>
    <t>光伏逆变、充电桩、数据中心配套UPS及配电柜</t>
  </si>
  <si>
    <t>用地正在招拍挂</t>
  </si>
  <si>
    <t>新材料新能源及装备产业</t>
  </si>
  <si>
    <t>园区开发建设项目</t>
  </si>
  <si>
    <t>华基科技园</t>
  </si>
  <si>
    <t>业务包括园区开发建设，自主招商</t>
  </si>
  <si>
    <t>公司注册前期准备</t>
  </si>
  <si>
    <t>佛山</t>
  </si>
  <si>
    <t>颐景名苑</t>
  </si>
  <si>
    <t>上海三盛宏业投资集团</t>
  </si>
  <si>
    <t>利和兴智能检测设备及工业机器人项目</t>
  </si>
  <si>
    <t>深圳市利和兴股份有限公司</t>
  </si>
  <si>
    <t>主要从事非标智能装备与工业机器人的研究、开发、制造，主要产品包括自动化检测设备、自动化组装设备、自动化包装设备、工业焊接机器人等，产品广泛应用于电子、机械、包装等行业。</t>
  </si>
  <si>
    <t>已签署项目用地的《成交确认书》，目前项目开始总体平面设计并已确认环评单位，预计于10月份与区国土部门签署国土出让合同。</t>
  </si>
  <si>
    <t>翠峰花园（时代广场）</t>
  </si>
  <si>
    <t>时代地产控股有限公司</t>
  </si>
  <si>
    <t>鹤山运城制版项目</t>
  </si>
  <si>
    <t>山西运城制版集团</t>
  </si>
  <si>
    <t>生产新型高阻隔多功能塑料薄膜</t>
  </si>
  <si>
    <t>广东弘和健康产业集团有限公司</t>
  </si>
  <si>
    <t>中药饮片、中成药及保健品</t>
  </si>
  <si>
    <t>用地已摘牌</t>
  </si>
  <si>
    <t>大健康产业</t>
  </si>
  <si>
    <t>江门市蓬江区科业电机电器有限公司</t>
  </si>
  <si>
    <t>专业研发、生产精密电机（空调电机、风机电机、水泵电机、风扇电机、清洁用品电机、空气压缩机电机、健身器材用电机、热水器电机及面包机电机等）、电风扇、各种风机</t>
  </si>
  <si>
    <t>筹建中，项目已于9月份完成土地招拍挂手续</t>
  </si>
  <si>
    <t>农业项目</t>
  </si>
  <si>
    <t>利苑集团</t>
  </si>
  <si>
    <t>现代化大型循环经济养殖种植基地、畜禽屠宰分割速冻冷藏加工及配送中心和高端调味品保健品及食品工厂三大基地。</t>
  </si>
  <si>
    <t>——</t>
  </si>
  <si>
    <t>洽谈土地转让</t>
  </si>
  <si>
    <t>农业、三产</t>
  </si>
  <si>
    <t>华美节能科技集团有限公司</t>
  </si>
  <si>
    <t>高端橡塑绝热制品</t>
  </si>
  <si>
    <t>完成办理国土证</t>
  </si>
  <si>
    <t>华冠新材年产35万吨镀铝、镀铝锌暨25万吨彩涂板扩建项目</t>
  </si>
  <si>
    <t>华冠新型材料股份有限公司</t>
  </si>
  <si>
    <t>年产35万吨镀铝、镀铝锌暨25万吨彩涂板扩建项目</t>
  </si>
  <si>
    <t>扩建项目签协议</t>
  </si>
  <si>
    <t>华为智慧城市及大数据云计算中心项目</t>
  </si>
  <si>
    <t>广东珠西大数据技术有限公司</t>
  </si>
  <si>
    <t>与深圳市中证城市发展投资基金管理有限公司、华为技术有限公司合作，共建江门市智慧城市及大数据云计算中心项目，涉及电子政务、智慧教育、智慧旅游、智慧气象、智慧国土、智慧公安、智慧医疗、创意设计、创业孵化、物流等领域。争取项目落户珠西云谷。</t>
  </si>
  <si>
    <t>3月9日，市政府、中证、华为三方在长沙技术大会上签订合作框架；3月20日，高新区管委会、华为、珠西云谷在江门高新区（江海区）产业对接大会上签约。目前广东珠西大数据技术有限公司已通过名称核准，正在办理注册相关手续。落地运营计划已编制完成，但华为表示项目暂缓，待新市长到任后再择机报市政府沟通论证。截至目前，华为方面仍未与市政府有关领导进行协调汇报。</t>
  </si>
  <si>
    <t>特种机器人项目</t>
  </si>
  <si>
    <t>中信重工开诚智能装备有限公司</t>
  </si>
  <si>
    <t>主要内容包括机器人整机制造、集成应用、核心零部件及控制软件配套服务。</t>
  </si>
  <si>
    <t>刚签约</t>
  </si>
  <si>
    <t>欧达可精密模具项目</t>
  </si>
  <si>
    <t>深圳欧达可电子（深圳）有限公司</t>
  </si>
  <si>
    <t>精密模具</t>
  </si>
  <si>
    <t>中宇铝业项目</t>
  </si>
  <si>
    <t>佛山市三英铝业有限公司</t>
  </si>
  <si>
    <t>铝板带箔材研发、生产</t>
  </si>
  <si>
    <t>高新凯特精密制造中心项目</t>
  </si>
  <si>
    <t>广东高新凯特精密机械股份有限公司</t>
  </si>
  <si>
    <t>精密滚动直线导轨副等关键滚动功能部件及配套产品</t>
  </si>
  <si>
    <t>已落实项目选址，前期工作</t>
  </si>
  <si>
    <t>绿岛风高效节能通风产业项目</t>
  </si>
  <si>
    <t>台山港益（绿岛风）电器有限公司</t>
  </si>
  <si>
    <t>主要研发生产核电风机、地铁风机、隧道风机等风机产品</t>
  </si>
  <si>
    <t>准备前期工作。</t>
  </si>
  <si>
    <t>鹤山福瑞医疗</t>
  </si>
  <si>
    <t>广州中达福瑞医疗科技有限公司</t>
  </si>
  <si>
    <t>医疗设备</t>
  </si>
  <si>
    <t>广州</t>
  </si>
  <si>
    <t>香飘飘项目</t>
  </si>
  <si>
    <t>香飘飘食品有限公司</t>
  </si>
  <si>
    <t>建设华南地区杯装奶茶生产基地</t>
  </si>
  <si>
    <t>弗兰德智能天线产业化(4G/5G天线生产)项目</t>
  </si>
  <si>
    <t>弗兰德（深圳）科技有限公司</t>
  </si>
  <si>
    <t>大型智能天线产业化基地</t>
  </si>
  <si>
    <t>筹建中，项目已于10月10日完成土地招拍挂手续</t>
  </si>
  <si>
    <t>芳源环保三元锂电正极材料项目</t>
  </si>
  <si>
    <t>广东芳源环保股份有限公司</t>
  </si>
  <si>
    <t>年产36000吨高品质NCA/NCM前驱体(三元锂电正极材料)生产项目</t>
  </si>
  <si>
    <t>项目正在进行环评、设备安装等前期工作</t>
  </si>
  <si>
    <t>津源金属制品项目</t>
  </si>
  <si>
    <t>江门市津源金属制品有限公司</t>
  </si>
  <si>
    <t>金属制品</t>
  </si>
  <si>
    <t>已办理用地手续</t>
  </si>
  <si>
    <t>松铃摩托车配件项目</t>
  </si>
  <si>
    <t>广州松铃工业有限公司</t>
  </si>
  <si>
    <t>广州松铃工业有限公司成立于2004年，是一家集摩托车整车、发动机、车架的研发、生产和销售为一体的现代化民营大企业。公司座落于广州从化市明珠工业园宝聚路1-2号，占地面积近12万平方米。</t>
  </si>
  <si>
    <t>鸿福堂（开平）保健食品有限公司</t>
  </si>
  <si>
    <t>鸿福堂（开平）保健食品有限公司（二期）</t>
  </si>
  <si>
    <t>生产草本饮品及其它非草本饮料、中式汤品、龟苓膏及其它食品</t>
  </si>
  <si>
    <t>8月份新增</t>
  </si>
  <si>
    <t>纺织制造业项目</t>
  </si>
  <si>
    <t>恩平市盈进纺织有限公司</t>
  </si>
  <si>
    <t>纺织化工品生产、销售</t>
  </si>
  <si>
    <t>进行环评手续中</t>
  </si>
  <si>
    <t>君堂</t>
  </si>
  <si>
    <t>海目星（江门）激光智能装备有限公司</t>
  </si>
  <si>
    <t>深圳市海目星激光科技有限公司</t>
  </si>
  <si>
    <t>激光应用设备研发、生产与销售，针对硬脆性材料的激光切割设备及超快激光切割设备的研发、生产与销售</t>
  </si>
  <si>
    <t>海目星（江门）激光智能装备有限公司于2017年3月份成立，已租用珠西智谷研究院过渡厂房，正在装修。</t>
  </si>
  <si>
    <t>胜天航天旅游项目</t>
  </si>
  <si>
    <t>胜天科技有限公司</t>
  </si>
  <si>
    <t>航天旅游项目投资、策划、拓展</t>
  </si>
  <si>
    <t>外资项目已备案</t>
  </si>
  <si>
    <t>尚诚智能家居项目</t>
  </si>
  <si>
    <t>佛山市尚诚家居有限公司</t>
  </si>
  <si>
    <t>集研发、设计、生产一体化的智能生态家居总部</t>
  </si>
  <si>
    <t>金威宝保健食品有限公司</t>
  </si>
  <si>
    <t>保健茶、冲剂、口服液</t>
  </si>
  <si>
    <t>租赁国汇厂房58684平方米</t>
  </si>
  <si>
    <t>合资</t>
  </si>
  <si>
    <t>7月份新增</t>
  </si>
  <si>
    <t>特一药业集团中药和中药饮片扩建项目</t>
  </si>
  <si>
    <t>特一药业集团</t>
  </si>
  <si>
    <t>主要从事现代医药物流的建设及中药饮片研究和生产</t>
  </si>
  <si>
    <t>大健康</t>
  </si>
  <si>
    <t>织染纺织项目</t>
  </si>
  <si>
    <t>(LIN ZONG SHENG)     恩平金丰织染实业有限公司</t>
  </si>
  <si>
    <t>投资建设高档针织布织造机200台，配备高端染整设备（各类染缸、水洗机、定型机）一批，扩建污水处理设施，新建1500万大卡热载体燃煤导热炉等。</t>
  </si>
  <si>
    <t>已完成交接手续</t>
  </si>
  <si>
    <t>圣堂</t>
  </si>
  <si>
    <t>集成液压装备制造项目</t>
  </si>
  <si>
    <t>佛山市集成液压机械有限公司</t>
  </si>
  <si>
    <t>项目计划用地50亩，建设华南最具规模的智能制造精密液压设备生产基地及液压系统研发中心</t>
  </si>
  <si>
    <t>五金机械项目</t>
  </si>
  <si>
    <t>台山市华基五金工艺有限公司</t>
  </si>
  <si>
    <t>主要生产五金制品</t>
  </si>
  <si>
    <t>准备进场施工</t>
  </si>
  <si>
    <t>开平市旭日蛋品有限公司（暂名）</t>
  </si>
  <si>
    <t>开平市鸿进食品有限公司（原旭日蛋品）</t>
  </si>
  <si>
    <t>蛋制品</t>
  </si>
  <si>
    <t>试产中</t>
  </si>
  <si>
    <t>农业</t>
  </si>
  <si>
    <t>电子排线胶膜项目</t>
  </si>
  <si>
    <t>佛山市保昌新材料有限公司</t>
  </si>
  <si>
    <t>主要生产电子排线胶膜。</t>
  </si>
  <si>
    <t>已办理土地招拍挂</t>
  </si>
  <si>
    <t>高比电梯项目</t>
  </si>
  <si>
    <t>广州市高比电梯装饰工程有限公司</t>
  </si>
  <si>
    <t>主要生产装饰不锈钢板材、电梯轿厢装饰工程、不锈钢装饰工程、3M食贴</t>
  </si>
  <si>
    <t>已完成公司注册。</t>
  </si>
  <si>
    <t>红树湾大酒店项目</t>
  </si>
  <si>
    <t>丰欣花艺有限公司</t>
  </si>
  <si>
    <t>旅游、资源开发</t>
  </si>
  <si>
    <t>该项目已通过市规委会、专委会审核，目前已完成丰欣花艺有限公司经营范围变更手续，正在申请办理施工许可证。</t>
  </si>
  <si>
    <t>炎墨科技项目</t>
  </si>
  <si>
    <t>广东炎墨科技有限公司</t>
  </si>
  <si>
    <t>高分子感光防焊材料、电子材料及产品</t>
  </si>
  <si>
    <t>万达嘉华酒店项目</t>
  </si>
  <si>
    <t>江门市蓬江区豪爵商务有限公司</t>
  </si>
  <si>
    <t>__</t>
  </si>
  <si>
    <t>诺贝插件机器人项目</t>
  </si>
  <si>
    <t>深圳市诺贝机电有限公司</t>
  </si>
  <si>
    <t>生产插件机器人设备</t>
  </si>
  <si>
    <t>利华实业项目</t>
  </si>
  <si>
    <t>江门市利华实业有限公司</t>
  </si>
  <si>
    <t>公司正全面启动自动化、半自动化的改造，并开展精益生产和信息化管理，务求三年内全面实现更大提升。</t>
  </si>
  <si>
    <t>盈骅光电科技项目</t>
  </si>
  <si>
    <t>江门市盈骅光电科技有限公司</t>
  </si>
  <si>
    <t>江门市盈骅光电科技有限公司研制一款3D成型纤维复合材料，制品达到高效、快速成型名大批量生产化，且降低成本</t>
  </si>
  <si>
    <t>安捷电商产业园项目</t>
  </si>
  <si>
    <t>广东安捷供应链管理股份有限公司</t>
  </si>
  <si>
    <t>加工包装等预处理，电商产业园</t>
  </si>
  <si>
    <t>筹建中，项目已于9月11日完成土地招拍挂手续</t>
  </si>
  <si>
    <t>新宁制药项目（增资）</t>
  </si>
  <si>
    <t>新宁制药有限公司</t>
  </si>
  <si>
    <t>项目主要是进行药品GMP改扩建工程。</t>
  </si>
  <si>
    <t>已完成项目登记备案。</t>
  </si>
  <si>
    <t>零地增资</t>
  </si>
  <si>
    <t>废纸回收再造纸产业项目</t>
  </si>
  <si>
    <t>开平市东发纸业有限公司</t>
  </si>
  <si>
    <t>生产、销售纸制品</t>
  </si>
  <si>
    <t>已完成签约，正在办理规划报建，进行土建</t>
  </si>
  <si>
    <t>索玛机械制造</t>
  </si>
  <si>
    <t>捷克索玛（SOMA）机械有限公司</t>
  </si>
  <si>
    <t>柔版印刷机</t>
  </si>
  <si>
    <t>海陆通电子生产项目</t>
  </si>
  <si>
    <t>台山市海陆通电子有限公司</t>
  </si>
  <si>
    <t>该项目由台山市海陆通电子有限公司投资设立，主要生产各种充电宝。</t>
  </si>
  <si>
    <t>项目前期用地19.3亩已完成挂牌出让手续。</t>
  </si>
  <si>
    <t>新能源装备</t>
  </si>
  <si>
    <t>川岛美丽之星酒店项目（即原上川假日酒店）</t>
  </si>
  <si>
    <t>朱志钊、文佩云</t>
  </si>
  <si>
    <t>新建酒店</t>
  </si>
  <si>
    <t>现已完全清拆原酒店主体楼，设计方案已于今年2月通过市规划局审批，目前正在进行建筑立面设计调整。</t>
  </si>
  <si>
    <t>好太太智能家居项目</t>
  </si>
  <si>
    <t>广东好太太科技集团股份有限公司/台山市万力达金属制品科技有限公司</t>
  </si>
  <si>
    <t>主要生产制造智能晾晒设备、智能电器、创意家居和智能门锁等。</t>
  </si>
  <si>
    <t>骏华中南房地产开发项目</t>
  </si>
  <si>
    <t>台山市骏华中南房地产开发有限公司</t>
  </si>
  <si>
    <t>房地产开发、商品房销售；物业管理；物业租赁</t>
  </si>
  <si>
    <t>已取得营业执照。</t>
  </si>
  <si>
    <t>竞晖电器项目</t>
  </si>
  <si>
    <t>江门市竞晖电器实业有限公司</t>
  </si>
  <si>
    <t>小家电</t>
  </si>
  <si>
    <t>饲料加工项目</t>
  </si>
  <si>
    <t>丰之源饲料有限公司</t>
  </si>
  <si>
    <t>饲料加工</t>
  </si>
  <si>
    <t>正在推进建设，需进一步等各部门批准</t>
  </si>
  <si>
    <t>盛景标准件生产项目</t>
  </si>
  <si>
    <t>江门盛景标准件制造有限公司</t>
  </si>
  <si>
    <t>车用(汽车、摩托车、轻轨列车)高强度紧固件</t>
  </si>
  <si>
    <t>重卡和商用车产业</t>
  </si>
  <si>
    <t>托亚安途气泵项目</t>
  </si>
  <si>
    <t>广州市安途电器有限公司</t>
  </si>
  <si>
    <t>充电气泵、汽车配件</t>
  </si>
  <si>
    <t>力净洗涤机械项目</t>
  </si>
  <si>
    <t>广州市力净洗涤机械有限公司</t>
  </si>
  <si>
    <t>洗涤机械</t>
  </si>
  <si>
    <t>广东富和美科技有限公司</t>
  </si>
  <si>
    <t>五金产品，新建厂房</t>
  </si>
  <si>
    <t>加滢精细化工增资扩产项目</t>
  </si>
  <si>
    <t>江门市加滢精细化工有限公司</t>
  </si>
  <si>
    <t>江门市加滢精细化工有限公司位于江门市蓬江区杜阮镇子绵村，用地面积为15269.7平方米。建筑面积为11234.23平方米，生产产品为过氧化甲乙酮</t>
  </si>
  <si>
    <t>精细化工</t>
  </si>
  <si>
    <t>铝型材生产项目</t>
  </si>
  <si>
    <t>广东锦州卓越铝业有限公司</t>
  </si>
  <si>
    <t>铝型材、铝材、铝制品、金属制品、幕墙</t>
  </si>
  <si>
    <t>已完成注册登记。</t>
  </si>
  <si>
    <t>今科机床项目</t>
  </si>
  <si>
    <t>广东今科机床有限公司</t>
  </si>
  <si>
    <t>今科机床项目拟在滨江新城产业园投资建设高端数控机床研发与生产基地，主要研发与生产五轴加工中心系列数控机床。</t>
  </si>
  <si>
    <t xml:space="preserve">广东敞开电气有限公司 </t>
  </si>
  <si>
    <t>研发、生产、销售干式变压器</t>
  </si>
  <si>
    <t>正在办理相关报建手续</t>
  </si>
  <si>
    <t>广东希杰大昌冷冻食品（增资项目）</t>
  </si>
  <si>
    <t>希杰第一制糖株式会社</t>
  </si>
  <si>
    <t>生产经营速冻食品</t>
  </si>
  <si>
    <t>增资项目已备案</t>
  </si>
  <si>
    <t>南字食品制造项目</t>
  </si>
  <si>
    <t>广东南字科技股份有限公司</t>
  </si>
  <si>
    <t>食品加工</t>
  </si>
  <si>
    <t>正在办理不动产证过户手续</t>
  </si>
  <si>
    <t>热塑性弹性体(TPE-SEBS)改性技术新材料及医疗耗材项目</t>
  </si>
  <si>
    <t>深圳市炫丽塑胶科技有限公司</t>
  </si>
  <si>
    <t>医用级TPE-SEBS改性技术及医用耗材应用</t>
  </si>
  <si>
    <t>正在办理土地招拍挂手续</t>
  </si>
  <si>
    <t>园区</t>
  </si>
  <si>
    <t>空调设备项目</t>
  </si>
  <si>
    <t>广州市迪坦空调设备有限公司</t>
  </si>
  <si>
    <t>空调设备</t>
  </si>
  <si>
    <t>已完成工商登记手续</t>
  </si>
  <si>
    <t>LED灯项目</t>
  </si>
  <si>
    <t>深圳市耀嵘科技有限公司</t>
  </si>
  <si>
    <t>电子产品、灯具、LED太阳能组件、照明材料的生产和安装。</t>
  </si>
  <si>
    <t>已经办理工商登记手续</t>
  </si>
  <si>
    <t>赤坎鞋城</t>
  </si>
  <si>
    <t>浙江商人</t>
  </si>
  <si>
    <t>建设专业鞋材市场。</t>
  </si>
  <si>
    <t>汽车动力转向器项目</t>
  </si>
  <si>
    <t>恒威汽车动力转向器有限公司</t>
  </si>
  <si>
    <t>汽车动力转向器以及配套产品的生产与开发</t>
  </si>
  <si>
    <t>土地勘测和图纸设计等前期准备，正在办理营业执照</t>
  </si>
  <si>
    <t>精密注塑模具制造项目</t>
  </si>
  <si>
    <t>广东科尔技术发展有限公司</t>
  </si>
  <si>
    <t>项目用地29亩，主要从事精密注塑模具制造</t>
  </si>
  <si>
    <t>正在办理不动产权证</t>
  </si>
  <si>
    <t>精密金属制造项目</t>
  </si>
  <si>
    <t>富士智能机电( 珠海) 有限公司</t>
  </si>
  <si>
    <t>主要生产精密金属冲压模具、精密五金冲压件及金属轴类零件</t>
  </si>
  <si>
    <t>珠海</t>
  </si>
  <si>
    <t>铝制品制造项目</t>
  </si>
  <si>
    <t>广东佰朋实业有限公司</t>
  </si>
  <si>
    <t>生产、经营包装材料、铝制品</t>
  </si>
  <si>
    <t>正办理土地完税登记手续，业主初步构思建筑方案，力争11月底前确定建筑方案及设计方案。</t>
  </si>
  <si>
    <t>广东金山百草健康产业有限公司</t>
  </si>
  <si>
    <t>化妆品、精油、护理水剂</t>
  </si>
  <si>
    <t>租赁厂房38000平方米</t>
  </si>
  <si>
    <t>试投产</t>
  </si>
  <si>
    <t>6月份新增</t>
  </si>
  <si>
    <t>博盈二期项目</t>
  </si>
  <si>
    <t>江门市博盈焊接工程有限公司</t>
  </si>
  <si>
    <t>设备焊接</t>
  </si>
  <si>
    <t>新日项目</t>
  </si>
  <si>
    <t>广东新日电动车有限责任公司</t>
  </si>
  <si>
    <t>精密机械</t>
  </si>
  <si>
    <t>厂房租赁</t>
  </si>
  <si>
    <t>准备安装设备</t>
  </si>
  <si>
    <t>威恒达五金项目</t>
  </si>
  <si>
    <t>江门市威恒达五金制品有限公司</t>
  </si>
  <si>
    <t>江门市威恒达五金制品有限公司专业生产家用电器各式各样的五金配件以及电动马达等多种制造配件，建设为厂房、办公室以及生活配套。</t>
  </si>
  <si>
    <t>华电二期项目</t>
  </si>
  <si>
    <t>华电福新江门能源有限公司</t>
  </si>
  <si>
    <t>专业提供园区热气、热水等供应</t>
  </si>
  <si>
    <t>中泰纸品增加生产线及产品检测研发中心项目</t>
  </si>
  <si>
    <t>江门市中泰纸品有限公司</t>
  </si>
  <si>
    <t>新增用地规划面积16.64亩(建设面积15.06亩)，兴建厂房及检测研发中心16000平方米</t>
  </si>
  <si>
    <t>开平市百汇模具科技有限公司</t>
  </si>
  <si>
    <t>开平市百汇模具科技有限公司(增资扩产)</t>
  </si>
  <si>
    <t>精密冲压模具、精密型腔模具、高精密零部件产品，模具标准件设计制造</t>
  </si>
  <si>
    <t>动工建设</t>
  </si>
  <si>
    <t>开平市德科家居用品有限公司</t>
  </si>
  <si>
    <t>智能家居设备、整体橱柜、衣柜</t>
  </si>
  <si>
    <t>租用格雷特厂房</t>
  </si>
  <si>
    <t>厂房装修阶段</t>
  </si>
  <si>
    <t>广州钛德金属制品项目</t>
  </si>
  <si>
    <t>广州钛德金属制品有限公司</t>
  </si>
  <si>
    <t>深海钓具</t>
  </si>
  <si>
    <t>安尔斯汽车配件项目</t>
  </si>
  <si>
    <t>佛山市顺德区奥菱汽车用品厂</t>
  </si>
  <si>
    <t>主要从事车辆行李架、踏板、保护杠等汽车外饰产品加工及销售</t>
  </si>
  <si>
    <t>广东万嘉精铸材料有限公司</t>
  </si>
  <si>
    <t>陈隆洋</t>
  </si>
  <si>
    <t>加工、销售：锻件及粉末冶金制品，铝矾土熟矿矿石。</t>
  </si>
  <si>
    <t>已办理国土证和立项</t>
  </si>
  <si>
    <t>小家电项目</t>
  </si>
  <si>
    <t>捷兴高田电器（深圳）有限公司</t>
  </si>
  <si>
    <t>专业生产销售五金、塑胶制品（例如食物罐、糖果盒、玩具及一切家用塑胶制品）、小家电（例如电热水壶﹑电热烘面包器﹑电热咖啡壶等）</t>
  </si>
  <si>
    <t>开平市特灵卫浴实业有限公司</t>
  </si>
  <si>
    <t>开平市特灵卫浴实业有限公司水龙头生产项目(增资扩产)</t>
  </si>
  <si>
    <t>卫浴产品</t>
  </si>
  <si>
    <t>主楼已封顶，第二栋二层在建中</t>
  </si>
  <si>
    <t>年产9000吨新型材料项目</t>
  </si>
  <si>
    <t>广东博尼通新型材料有限公司</t>
  </si>
  <si>
    <t>年产9000吨新型材料的研发、生产、加工、销售及技术服务，用于各种金属材料表面喷涂、各种陶瓷材料的表面喷涂、集成电路板的表面喷涂等。</t>
  </si>
  <si>
    <t>广东洁美达环保设备项目</t>
  </si>
  <si>
    <t>广东洁美达环保科技有限公司</t>
  </si>
  <si>
    <t>环保科技研发及推广、环保工程设计、环保设备、通风设备</t>
  </si>
  <si>
    <t>租赁1440平方米</t>
  </si>
  <si>
    <t>五金家电配件项目</t>
  </si>
  <si>
    <t>江门市雄力实业有限公司</t>
  </si>
  <si>
    <t>致力于生产各类五金家电配件，如：搅拌棒、搅拌刀、切片刀、创丝刀、碎肉刀、金属外壳、筛网、烤网；各类车床件和冲压件</t>
  </si>
  <si>
    <t>准备办理土地招拍挂手续</t>
  </si>
  <si>
    <t>模具及电子设备制造项目</t>
  </si>
  <si>
    <t>广州市江声音响设备配件有限公司</t>
  </si>
  <si>
    <t>生产音响金属零配件、专业线阵吊挂系统、玻璃钢号角及制品、各类模具和音响零配件</t>
  </si>
  <si>
    <t>正在办理不动产权证书</t>
  </si>
  <si>
    <t>音频设备项目</t>
  </si>
  <si>
    <t>恩平市奥越电子厂</t>
  </si>
  <si>
    <t>音频设备开发、生产、检测、销售</t>
  </si>
  <si>
    <t>已完成立项和报建手续，主体厂房正在建设中</t>
  </si>
  <si>
    <t>江门市永佳丰田汽车销售服务有限公司恩平分公司</t>
  </si>
  <si>
    <t>叶志荣</t>
  </si>
  <si>
    <t>主营汽车销售，并提供完善的维修售后服务、纯牌零部件供应、信息咨询服务、二手车置换业务</t>
  </si>
  <si>
    <t>已对外营业</t>
  </si>
  <si>
    <t>江门元政通汽车销售服务有限公司</t>
  </si>
  <si>
    <t>陈晓蔓</t>
  </si>
  <si>
    <t>已办理土地不动产证</t>
  </si>
  <si>
    <t>大沙里茶树种植、茶叶生产加工项目</t>
  </si>
  <si>
    <t>广东省大沙里茶业有限公司</t>
  </si>
  <si>
    <t>茶树种植、生产加工</t>
  </si>
  <si>
    <t>租3000</t>
  </si>
  <si>
    <t>完成土地平整，正进行茶厂的建设，进行茶树的种植</t>
  </si>
  <si>
    <t>房地产商贸项目</t>
  </si>
  <si>
    <t>恩平市和基房地产开发有限公司</t>
  </si>
  <si>
    <t>计划投资兴建房地产及商贸经营摊档</t>
  </si>
  <si>
    <t>已完成公司的商事手续登记并在中国银行开设基本户。1.正在办理不动产登记证的转名手续（由私人户转到房地产公司）。
2.平面设计已发初稿，正在进行地质勘探工作。</t>
  </si>
  <si>
    <t>牛江</t>
  </si>
  <si>
    <t>山东华达门窗幕墙项目</t>
  </si>
  <si>
    <t>山东华达门窗幕墙有限公司</t>
  </si>
  <si>
    <t>门窗幕墙</t>
  </si>
  <si>
    <t>其它</t>
  </si>
  <si>
    <t>开平法兰多卫浴有限公司新增高档浴室柜生产线项目</t>
  </si>
  <si>
    <t>开平法兰多卫浴有限公司</t>
  </si>
  <si>
    <t>生产、销售：水龙头、浴室柜、淋浴房、整体橱柜等厨卫产品</t>
  </si>
  <si>
    <t>原用地面积41亩</t>
  </si>
  <si>
    <t>浴室柜生产车间已建成,等待验收投产</t>
  </si>
  <si>
    <t>格菲尼家具项目</t>
  </si>
  <si>
    <t>开平市格菲尼家具有限公司</t>
  </si>
  <si>
    <t>加工：五金建材；设计、生产、销售：家具、木门、建材材料、装饰材料</t>
  </si>
  <si>
    <t>租4720平方米</t>
  </si>
  <si>
    <t>冠合调味品项目</t>
  </si>
  <si>
    <t>开平市冠合食品有限公司</t>
  </si>
  <si>
    <t>生产销售调味品：腐乳、调味酱油等</t>
  </si>
  <si>
    <t>已经签约，已经办理工商营业执照，进行ＱＳ认证申请。安装部分生产机械,已经完成一条生产线的安装.招收20名工人试产部分产品</t>
  </si>
  <si>
    <t>泰美斯热能技术（江门）有限公司项目</t>
  </si>
  <si>
    <t>THERMEX COPYRIGHTS LIMITED Company</t>
  </si>
  <si>
    <t>热能产品</t>
  </si>
  <si>
    <t>五金家电</t>
  </si>
  <si>
    <t>创享科技项目</t>
  </si>
  <si>
    <t>鹤山市创享科技有限公司</t>
  </si>
  <si>
    <t>专业研发、生产、销售PU光固化涂料以及家居清洁保养用品。</t>
  </si>
  <si>
    <t>龙驹重型救援车项目</t>
  </si>
  <si>
    <t>广东龙驹汽车有限公司</t>
  </si>
  <si>
    <t>救援车</t>
  </si>
  <si>
    <t>东莞</t>
  </si>
  <si>
    <t>商品混凝土</t>
  </si>
  <si>
    <t>已动工</t>
  </si>
  <si>
    <t>9月份新增</t>
  </si>
  <si>
    <t>江门市鸿宝饲料有限公司</t>
  </si>
  <si>
    <t>已办理备案证、营业执照、正在办理规划报建</t>
  </si>
  <si>
    <t>开平市裕泰染织制衣有限公司增资扩产项目</t>
  </si>
  <si>
    <t>开平市裕泰染织制衣有限公司</t>
  </si>
  <si>
    <t>整染</t>
  </si>
  <si>
    <t>原厂房用地6亩</t>
  </si>
  <si>
    <t>基础设施建设中</t>
  </si>
  <si>
    <t>凌翠（江门）汽车零部件有限公司</t>
  </si>
  <si>
    <t>汽车智能装备；生产、销售：汽车配件，精密模具</t>
  </si>
  <si>
    <t>租赁国汇厂房4852平方米</t>
  </si>
  <si>
    <t>正在安装设备</t>
  </si>
  <si>
    <t>项目投资额，用地等内容有所调整</t>
  </si>
  <si>
    <t>开平市惠普卫浴实业有限公司增资扩产项目</t>
  </si>
  <si>
    <t>开平市惠普卫浴实业有限公司</t>
  </si>
  <si>
    <t>水暖、卫浴、不锈钢加工焊接</t>
  </si>
  <si>
    <t>正在办理土地证并证手续</t>
  </si>
  <si>
    <t>全蛋面条生产线增资扩产项目</t>
  </si>
  <si>
    <t>开兰面粉厂</t>
  </si>
  <si>
    <t>面制品</t>
  </si>
  <si>
    <t>占用原厂房1000平方</t>
  </si>
  <si>
    <t>全面试产中</t>
  </si>
  <si>
    <t>江门市伊科迈特电子科技有限公司</t>
  </si>
  <si>
    <t>家用电器</t>
  </si>
  <si>
    <t>厂房7278平方米</t>
  </si>
  <si>
    <t>江门市道邦精工科技有限公司</t>
  </si>
  <si>
    <t>租赁国汇厂房2426平方米</t>
  </si>
  <si>
    <t>江门市中一装配式建筑有限公司</t>
  </si>
  <si>
    <t>销售安装集成房屋、轻钢房屋、钢结构工程房屋、活动板房、集成墙板、房屋骨架、衣柜、电柜、厨柜、家具、装饰材料、板材、起重设备、垃圾处理器、门窗及其配件、冷压成型设备、墙板设备、自动冲压设备、金属制品及配件、房屋智能系统开发、安装</t>
  </si>
  <si>
    <t>16(租赁)</t>
  </si>
  <si>
    <t>广东聚金激光项目</t>
  </si>
  <si>
    <t>广东聚金激光技术有限公司</t>
  </si>
  <si>
    <t xml:space="preserve"> 研发、生产、销售：激光设备及配件，工业智能机械设备及配件</t>
  </si>
  <si>
    <t>5500平方米</t>
  </si>
  <si>
    <t>已租用过渡厂房生产，新厂房正在装修中。</t>
  </si>
  <si>
    <t xml:space="preserve">江门长青藤智能科技项目              </t>
  </si>
  <si>
    <t xml:space="preserve">顺德唯火家居科技有限公司 </t>
  </si>
  <si>
    <t>火炉、取暖炉、壁炉、烧烤炉</t>
  </si>
  <si>
    <t>广州市华年新材料科技有限公司项目</t>
  </si>
  <si>
    <t>广州市华年新材料科技有限公司</t>
  </si>
  <si>
    <t>环保水性油墨产品及附属材料</t>
  </si>
  <si>
    <t>厂房3800M2</t>
  </si>
  <si>
    <t>恩平市大众驾校有限公司</t>
  </si>
  <si>
    <t>陈志贤</t>
  </si>
  <si>
    <t>建设教练场地等基础设施、购置考试车辆及安装考试GPS设备。</t>
  </si>
  <si>
    <t>现已完成倒车入库、坡道定点停车和起步、侧方停车、曲线行驶、直角转弯等教练场地的基础设施建设。</t>
  </si>
  <si>
    <t>1000万美元</t>
  </si>
  <si>
    <t xml:space="preserve">广东德普专用汽车项目                 </t>
  </si>
  <si>
    <t xml:space="preserve">广州沃博自动化设备有限公司     </t>
  </si>
  <si>
    <t>净污专用车</t>
  </si>
  <si>
    <t>恩平市新德纺织有限公司</t>
  </si>
  <si>
    <t>纱线、织带、布匹、服装染整加工及后整理，成品销售</t>
  </si>
  <si>
    <t>试投产阶段</t>
  </si>
  <si>
    <t>安众激光项目</t>
  </si>
  <si>
    <t>深圳市安众电气有限公司</t>
  </si>
  <si>
    <t>激光器及相关配套；全套自动化装备及应用研究</t>
  </si>
  <si>
    <t>成立新企业入驻江门蓬江区，租用厂房办公。</t>
  </si>
  <si>
    <t>海信空调配套项目</t>
  </si>
  <si>
    <t>佛山市亚佛机电有限公司江门分公司</t>
  </si>
  <si>
    <t>生产海信空调配套电气机械及器材</t>
  </si>
  <si>
    <t>成立企业入驻江门蓬江区滨江新城工业园，生产海信空调相关配套产品。</t>
  </si>
  <si>
    <t>佛山市捷凌家电有限公司江门分公司</t>
  </si>
  <si>
    <t>生产加工空调排水管、挤塑、注塑、植绒等产品。</t>
  </si>
  <si>
    <t>启创环球(深圳)投资咨询有限公司共建启迪环球（江门）基地项目</t>
  </si>
  <si>
    <t>启创环球(深圳)投资咨询有限公司</t>
  </si>
  <si>
    <t>启迪环球是Office8联合办公场地与启迪控股合作成立TGN启迪环球网络，总部位于中国香港，在中国拥有超过40个科技园区和多达800亿元的资产。目前已孵化企业超过600家，拥有200余名创业导师和19家上市公司。</t>
  </si>
  <si>
    <t>启创环球已与江海区外侨局、江门启迪之星开展对接，举行粤港澳创业青年交流对接活动，对接创业资源。</t>
  </si>
  <si>
    <t>2018年江门市城市基础设施建设项目计划表</t>
  </si>
  <si>
    <t>重要程度</t>
  </si>
  <si>
    <t>修改建议</t>
  </si>
  <si>
    <t>总计（83项）</t>
  </si>
  <si>
    <t>江门大道（五邑路至三江段）辅道工程</t>
  </si>
  <si>
    <t>五邑路至三江段主辅道工程：快速路，全长15.4公里，主道双向8车道，辅道双向4车道。</t>
  </si>
  <si>
    <t>会城、三江</t>
  </si>
  <si>
    <t>正在开展主体工程建设</t>
  </si>
  <si>
    <t>辅道用地未落实，征地拆迁进度滞后</t>
  </si>
  <si>
    <t>★★★</t>
  </si>
  <si>
    <t>一级公路，全长11.75公里，扩建为双向8车道。</t>
  </si>
  <si>
    <t>征地拆迁，土建施工。</t>
  </si>
  <si>
    <t>扩建一级公路11.75公里</t>
  </si>
  <si>
    <t>项目用地1268.1亩，1268.1亩未未落实。</t>
  </si>
  <si>
    <t>江海区、新会区</t>
  </si>
  <si>
    <t>正在进行外海立交范围路基工程施工</t>
  </si>
  <si>
    <t>管线迁改和项目用地未落实</t>
  </si>
  <si>
    <t>市公路局
高新区 江海区
新会区政府</t>
  </si>
  <si>
    <t>一级公路（兼具城市快速路功能），全长约9.026公里，主线双向8车道。</t>
  </si>
  <si>
    <t>新增加一级公路9.026公里</t>
  </si>
  <si>
    <t>用地786.7亩，新征地403.5，已落实130亩</t>
  </si>
  <si>
    <t>已开展部分路基工程及桥梁工程</t>
  </si>
  <si>
    <t>1.规模实施调整未确定；2.建安费进行PPP改造时间不确定；3.局部拆迁影响，不能形成大工作面；4.水田占补平衡问题制约，土地未落实。</t>
  </si>
  <si>
    <t>不确定性较大，暂时难以编排计划，建议调整为预备项目。</t>
  </si>
  <si>
    <t>江门市迎宾西路（西环路-江鹤高速杜阮出入口）</t>
  </si>
  <si>
    <t>1、桥梁工程累计完成68%。
2、土石方工程累计完成82%。
3、涵洞工程累计完成89.5%。
4、道路工程累计完成63%。
5、排水及消防工程累计完成35.3%。
6、交通工程累计完成6%。</t>
  </si>
  <si>
    <t>完成丰乐路北延线（规划二路－鹅公山隧道）建设，包括完成路灯、交通监控、绿化等附属工程。</t>
  </si>
  <si>
    <t>1、完成鹅公山隧道以南段道路施工, 正在进行隧道南段路灯、交通监控、配电工程施工；
2、完成隧道以北完成马岗山土石方开挖、雨水箱涵、污水管线等基槽开挖工作，正在进行隧道以北雨水箱涵施工以及篁边山土方开挖。</t>
  </si>
  <si>
    <t>1、鹅公山隧道爆破施工受影响民房补偿处理问题。                                    2、隧道边坡滑塌调查与修复处理。</t>
  </si>
  <si>
    <t>1、原道路范围内绿化迁移完成，围蔽工作完成。
2、完成北侧约500米清表工作，其余工作面因征地拆迁问题未开展。</t>
  </si>
  <si>
    <t>1、江侨路按照规划设计要点要求为城市主干道。其道路红线内的现状道路为4.696公顷的交通水利用地不符合土规，无法办理用地预审意见。
2、征地问题未解决，在关键线路上的桥梁及边坡施工未能开展。9月18日，蓬江区政府提供北侧约三百米及南侧丹灶河桥西岸局部施工用地，其余征地拆迁场地未落实提供时间。</t>
  </si>
  <si>
    <t>改扩建工程，城市主干路，全长约1780米，宽60米，双向8车道。</t>
  </si>
  <si>
    <t>1、完成绿化迁移工作
2、完成交通疏导工作。
3、道路左幅进行污水管道施工，完成15%。</t>
  </si>
  <si>
    <t>改造工程，城市主干路，全长约650米，宽50-60米，双向8车道。跨河桥梁1座（长40米，宽60米）。</t>
  </si>
  <si>
    <t>不涉及新增建设用地，已办理国土用地意见。</t>
  </si>
  <si>
    <t>1、完成绿化迁移和交通疏导。
2、桥梁桩基完成20根桩。
3、道路右幅雨污水管道基本完成。</t>
  </si>
  <si>
    <t>1、道路红线内约136544平方米，其中一般农地12556平方米，林业用地32074平方米，城镇建设用地38185平方米，风景旅游用地53729平方米
2、隧道部分：由于未符合土规，已办理南北洞口施工临时用地手续。
   道路部分：土规未符合，征地拆迁未完成。</t>
  </si>
  <si>
    <t>1、本月南山路K0+780隧道左洞开挖完成，施工二衬27m。
2、K0+780隧道右洞塌方段施工图设计方案、及施工方案已经论证完成，2017年9月10日南山路项目已复工，右洞正在做进洞准备工作。
3、K0+780隧道右洞塌方段新的施工方案已编制完成，待专家论证。</t>
  </si>
  <si>
    <t>1、部分土规不符合，道路施工难以开展。
2、金溪村、南山村提出历史遗留问题未能及时解决，影响征地拆迁工作。
3、金溪村K0+780隧道出口工厂拆迁进度缓慢，影响征地拆迁工作。</t>
  </si>
  <si>
    <t>市建管中心
市国土资源局
高新区 江海区</t>
  </si>
  <si>
    <t>完成得发路、东升路、兴业路、新兴路、科苑路等道路改造工程；完成富民路、幼师北路等新建道路的建设；完成4号地、35号地、43号地等地块填土；完善园区水电配套建设等等。</t>
  </si>
  <si>
    <t>江门市2017年重点建设项目。</t>
  </si>
  <si>
    <t>东庆南路、侨兴南路</t>
  </si>
  <si>
    <t>同德一路完成车行道底基层的辅设，侨兴南路、东庆南路完成已收地范围的路基工程。侨兴南东侧完成清表，侨兴南西侧完成路基工程。</t>
  </si>
  <si>
    <t>西门路、城北路</t>
  </si>
  <si>
    <t>完成城北路（惠民西路至消防大队门前）的雨水方渠、污水管道埋设，正在进行城北路（消防大队门前至育才路段）雨污工程施工。</t>
  </si>
  <si>
    <t>1、龙湾天桥桩基完成10%。
2、迎宾路、东华二路、双龙大道已完成围蔽及交通疏导，管线迁移完成50%。</t>
  </si>
  <si>
    <t>港口路（东湖公园）、东华一路（口腔医院）人行天桥方案公示时受到周边商户的强烈反对，致使天桥的规划方案未能确定，影响施工图设计工作进度。</t>
  </si>
  <si>
    <t>PPP项目。
龙湾路、迎宾路、东华二路、双龙大道天桥已开工。</t>
  </si>
  <si>
    <t>滨江快线（江侨路－南山路）：城市快速路，长4870米。</t>
  </si>
  <si>
    <t>已完成项目建议书编制、评审。工可设计一体招标工作已完成，正开展方案设计。甘化片区及周边地块的交通路网研究于已9月中旬提供成果。路线方案待相关部门研究。</t>
  </si>
  <si>
    <t>市建管中心
蓬江区政府
高新区 江海区</t>
  </si>
  <si>
    <t>拟采用PPP模式。
市建管中心建议纳入2018年预备项目</t>
  </si>
  <si>
    <t>甘棠路（江北路-发展大道）：全长约1.98公里,宽63米，双向6车道。</t>
  </si>
  <si>
    <t>完成前期工作，动工建设。完成主道建设。</t>
  </si>
  <si>
    <t>1、由于滨江快线的线路走向未确定，甘棠路的建设规模无法确定。
2、216亩用地不符合土规，正办理土规调整。
3、该项目涉及拆迁量大。</t>
  </si>
  <si>
    <t>拟采用PPP模式。
已纳入“2018年交通拥堵治理建设计划”
市建管中心建议纳入2018年正式项目</t>
  </si>
  <si>
    <t>发展大道东延线（港口路-江边）：全长1115米，宽66米，双向8车道，含缆线综合管廊。</t>
  </si>
  <si>
    <t>1、已完成勘察设计招标和工程测量工作。
2、方案已办理规划报审，待批复。</t>
  </si>
  <si>
    <t>蛇山路（甘棠路－海傍路）：城市次干路，全长约1000米，宽30米，双向6车道。</t>
  </si>
  <si>
    <t>1、已完成勘察设计招标工作。
2、已完成工程测量。方案已办理规划报审，待批复。
3、由于发展大道过江通道的建设方案未确定，影响了发展大道道路的方案确定，待发展大桥项目建议书初稿完成后再开展项目设计工作。</t>
  </si>
  <si>
    <t>道路红线范围面积约9045平方米，全部为城乡建设用地。</t>
  </si>
  <si>
    <t>施工单位已进场开展施工围蔽及场地清表工作。</t>
  </si>
  <si>
    <t>项目预算资料已于10月11日报送市财政评审中心审核、待定案。</t>
  </si>
  <si>
    <t>改造工程，城市次干路，全长223米，其中西区工业桥长86米，拆除14米旧桥，新建桥梁宽40米，双向六车道；环市一路长约160米，宽38米，双向六车道。</t>
  </si>
  <si>
    <t>1、已完成立项和勘察设计招标。
2、正开展初步设计。</t>
  </si>
  <si>
    <t>市建管中心建议纳入2018年正式项目</t>
  </si>
  <si>
    <t>船厂一路（沿江路—礼华街）：城市次干路，全长约340米，宽30米。</t>
  </si>
  <si>
    <t>已完成施工图设计及审查工作，正开展预算审核工作。</t>
  </si>
  <si>
    <t>项目实施范围涉及的拆迁工作列入三旧改造。需要协调尽快开展征拆工作，以提供施工场地。</t>
  </si>
  <si>
    <t>高新区 江海区
市建管中心</t>
  </si>
  <si>
    <t>1、由于项目实施范围涉及的拆迁工作列入三旧改造，市建管中心建议项目由江海区政府负责牵头，市建管中心配合代建。
2、市建管中心建议纳入2018年正式项目。</t>
  </si>
  <si>
    <t>蓬江河：（北街水闸-新礼桥）段跨河桥美化、亮化。</t>
  </si>
  <si>
    <t>釜山人行天桥：全长约127米，宽7米。</t>
  </si>
  <si>
    <t>港口路（迎宾路－跃进路）：加铺沥青。</t>
  </si>
  <si>
    <t>堡莲路三期工程</t>
  </si>
  <si>
    <t>路面建设，南幅全长约1公里，混凝土、稳定层、侧石及交通工程。</t>
  </si>
  <si>
    <t>滨江新城产业园</t>
  </si>
  <si>
    <t>南园区道路配套工程</t>
  </si>
  <si>
    <t>南园区道路的人行道、绿化建设。</t>
  </si>
  <si>
    <t>开工建设，完成工程量60%。</t>
  </si>
  <si>
    <t>已纳入“2018年交通拥堵治理建设计划”</t>
  </si>
  <si>
    <t>龙舟街（龙舟路-龙舟一路）：原规划一路，新建工程，城市次干路，全长约520米，宽30米。
龙舟路（江门大道-建设三路）：原规划四路，新建工程，城市次干路，全长约770米，宽30米。
龙舟一路（江门大道-建设三路）：原规划五路，新建工程，城市次干路，全长约740米，宽40米。</t>
  </si>
  <si>
    <t>进行路基卸载</t>
  </si>
  <si>
    <t>尽快落实用地指标，办理建设用地手续</t>
  </si>
  <si>
    <t>项目用地220.94亩，已全部落实。</t>
  </si>
  <si>
    <t>沙坪街道、桃源镇</t>
  </si>
  <si>
    <t>项目前期工作已基本完成，正全力推动施工建设。</t>
  </si>
  <si>
    <t>桥梁、路基施工。</t>
  </si>
  <si>
    <t>项目规划用地面积247.88亩,已基本落实。</t>
  </si>
  <si>
    <t>沙坪街道、古劳镇</t>
  </si>
  <si>
    <t>项目已完成了PPP社会资本采购和施工图设计、监理招标等一系列前期工作。目前正在全力推动施工建设。</t>
  </si>
  <si>
    <t>1、征地拆迁问题复杂、涉及个案多。
2、管线迁改众多，难度大。</t>
  </si>
  <si>
    <t>大岗路、小范街（经华路-过境公路）道路工程</t>
  </si>
  <si>
    <t>城市次干路，全长约1.8公里，双向4车道。</t>
  </si>
  <si>
    <t>项目用地81亩，已落实0亩，征地拆迁工作正在开展。</t>
  </si>
  <si>
    <t>沙坪街道</t>
  </si>
  <si>
    <t>该工程目前已完成设计施工总承包招标和监理招标工作，正在进行勘察、设计，征地拆迁的工作。</t>
  </si>
  <si>
    <t>鹤山市建议取消</t>
  </si>
  <si>
    <t>路基工程和桥涵工程。</t>
  </si>
  <si>
    <t>可极大地改善恩平市的内部交通环境，交通运行更加通畅，促进了恩平市高速铁路与公路的衔接，有利于沿线的经济发展，对恩平市经济发展及土地开发起到积极作用；可充分发挥其聚集效应和扩散效应，实现经济物流的集散，加强与开平市、台山市等邻近地区的联系，推进台开恩交通一体化，促进区域经济进一步发展；极大地改善交通出行环境，增强中心城区的凝聚力和辐射力。</t>
  </si>
  <si>
    <t>项目建设用地约430亩</t>
  </si>
  <si>
    <t>东成镇</t>
  </si>
  <si>
    <t>前期总体工程完成48%。其中：路基工程完成70%，桥涵工程完成50%</t>
  </si>
  <si>
    <t>项目建设用地涉及高标农田。根据江门市国土局意见，调整高标农田需经省审批，审批时间较长。相关工作已在开展中。</t>
  </si>
  <si>
    <t>恩平市资产办</t>
  </si>
  <si>
    <t>恩平市综合管廊工程已纳入恩平市高铁客运站场路新建工程</t>
  </si>
  <si>
    <t>蓬江区黑臭水体综合治理工程</t>
  </si>
  <si>
    <t>蓬江区：天沙河、杜阮河水环境改善工程（生活、城市面源、底泥等污染源治理）及水生态治理工程（河道水质净化、水生生境重构）。</t>
  </si>
  <si>
    <t>完成截污管网建设、完成底泥清淤、河道净化等。</t>
  </si>
  <si>
    <t>改善城市生态环境，消除黑臭水体。</t>
  </si>
  <si>
    <t>江海区黑臭水体综合治理工程</t>
  </si>
  <si>
    <t>江海区：龙溪河、麻园河、马鬃沙河防洪排涝工程、截污纳管、分散式污水处理、底泥清淤、水质净化工程等。</t>
  </si>
  <si>
    <t>高新区　江海区
市水务局
市环保局
市农业局
市住房城乡建设局</t>
  </si>
  <si>
    <t>国家、省考核任务</t>
  </si>
  <si>
    <t>1、会城河河口泵站工程已开工，目前完成约32%。
2、城区污水厂扩建及配套污水管网工程PPP项目已部分开工，其余项目正在开展勘察设计等前期工作。
3、会城河清淤水生态修复工程正在开展工可编制等前期工作。
4、紫水河清淤工程已基本完成。</t>
  </si>
  <si>
    <t>按最新投资规模调整</t>
  </si>
  <si>
    <t>鹤山雅瑶河黑臭水体综合治理工程</t>
  </si>
  <si>
    <t>雅瑶河：截污纳管、分散式污水处理、底泥清淤、水质净化工程等。</t>
  </si>
  <si>
    <t>完成截污管网建设、完成底泥清淤化等。</t>
  </si>
  <si>
    <t>新建处理规模3万立方米/日的半地下式污水综合处理车间（土建规模6万立方米/日，设备安装规模3万立方米/日）。</t>
  </si>
  <si>
    <t>完成前期工作，进入施工阶段。</t>
  </si>
  <si>
    <t>进一步完善棠下污水处理厂配套设施建设，提高污水处理能力，改善生态环境。</t>
  </si>
  <si>
    <t>项目规划用地50.7亩，未落实。</t>
  </si>
  <si>
    <t>江门市蓬江区棠下镇罗江莘村</t>
  </si>
  <si>
    <t>根据市政府文件处理表（办（市内）[2017]01803号）要求，本项目确定采用半地下方式建设，现正办理立项报审工作。</t>
  </si>
  <si>
    <t>由于前期市银葵医院等多个部门对建设方案意见不统一，导致项目进度滞后。另外，立项审批主体未明确，立项工作未能完成。</t>
  </si>
  <si>
    <t>蓬江区政府
市建设集团有限公司</t>
  </si>
  <si>
    <t>建设处理规模2.5万立方米/日的污水处理厂一座（其中土建规模5万立方米/日，设备规模2.5万立方米/日）</t>
  </si>
  <si>
    <t>进一步完善杜阮污水处理厂配套设施建设，提高污水处理能力，改善生态环境。</t>
  </si>
  <si>
    <t>项目规划用地56.3亩，未落实。</t>
  </si>
  <si>
    <t>江门市蓬江区杜阮镇木朗三夹水1号</t>
  </si>
  <si>
    <t>已完成勘察设计招标、施工图设计、施工图审查和预算造价工作。</t>
  </si>
  <si>
    <t>本项目原计划2017年10月开工，因项目涉及的配套留用地问题未解决，项目征地工作未完成，施工招标等后续工作无法开展。</t>
  </si>
  <si>
    <t>对潮连污水处理厂首期进行提标改造（污水处理能力0.5万立方米/日），新建1万立方米/日的污水处理设施。</t>
  </si>
  <si>
    <t>进一步完善潮连污水处理厂配套设施建设，提高污水处理能力，改善生态环境。</t>
  </si>
  <si>
    <t>项目规划用地24亩，已全部落实。</t>
  </si>
  <si>
    <t>江门市蓬江区潮连岛东南角</t>
  </si>
  <si>
    <t>已完成立项工作。正进行勘察设计招标准备工作。</t>
  </si>
  <si>
    <t>江门市蓬江区</t>
  </si>
  <si>
    <t>目前已完成水量调查。可研编制、立项等前期工作，现正开展勘察设计施工总成包和施工监理招投标工作。</t>
  </si>
  <si>
    <t>建设污水管网1.161公里。</t>
  </si>
  <si>
    <t>进一步完善丰乐污水处理厂配套设施建设，提高污水处理能力，改善生态环境。</t>
  </si>
  <si>
    <t>土地协调非常困难，已多次暂缓该项目。</t>
  </si>
  <si>
    <t>市区黑臭水体整治（天沙河截污项目）</t>
  </si>
  <si>
    <t>新建处理规模3万立方米/日的污水处理设施，对规模为1万立方米/日的首期工程进行提标改造。</t>
  </si>
  <si>
    <t>进一步完善江海区污水处理配套设施建设，提高污水处理能力，改善生态环境。</t>
  </si>
  <si>
    <t>项目规划用地43.78亩，未落实。</t>
  </si>
  <si>
    <t>江门市江海区南山路334号</t>
  </si>
  <si>
    <t>正进行立项报审工作。</t>
  </si>
  <si>
    <t>完成281个站点建设。</t>
  </si>
  <si>
    <t>改善农村生活环境。</t>
  </si>
  <si>
    <t>大部分已落实</t>
  </si>
  <si>
    <t>正在进行34个试点建设，其余站点正在编制初步设计及开展社会资本采购工作。</t>
  </si>
  <si>
    <t>新会中心区</t>
  </si>
  <si>
    <t>鹤山市新一轮生活污水处理设施整市打包项目</t>
  </si>
  <si>
    <t>建设城镇污水处理设施项目1个、农村污水处理设施174个，日处理污水规模共5.55万吨，管网47公里。</t>
  </si>
  <si>
    <t>部分项目正在施工。</t>
  </si>
  <si>
    <t>和58重复</t>
  </si>
  <si>
    <t>已完成前期工作。</t>
  </si>
  <si>
    <t>包括河道清淤、河道清障、支流河口水质提升、北湖水质改善、北堤道路及桥梁、景观洲滩等。</t>
  </si>
  <si>
    <t>城市防洪、道桥、景观及洲滩、截污管网、河道清障五个单项续建工程全部完工并投入使用。</t>
  </si>
  <si>
    <t>鹤山市沙坪街道、古劳镇</t>
  </si>
  <si>
    <t>完成工程进度60%</t>
  </si>
  <si>
    <t>河道清淤36.36公里，岸坡整治18.88公里，堤防加固9.44公里，重建水闸（泵站）1座，整治排洪渠2条共1.011公里，重建箱涵2座，整治排洪渠2条共1.011公里。</t>
  </si>
  <si>
    <t>完成工程进度80%</t>
  </si>
  <si>
    <t>鹤山市供水设施建设项目（鹤山第二水厂二期扩建）</t>
  </si>
  <si>
    <t>新建供水厂一座，新增供水能力10万吨。</t>
  </si>
  <si>
    <t>土建收尾及设备安装调试。</t>
  </si>
  <si>
    <t>9.5万立方米/日</t>
  </si>
  <si>
    <t>沙坪街道东坡水厂厂区西侧</t>
  </si>
  <si>
    <t>鹤山市供水设施建设项目（鹤山供水管网改造工程）</t>
  </si>
  <si>
    <t>新改建供水管50公里。</t>
  </si>
  <si>
    <t>桃源、共和等乡镇老旧管网改造（约5公里）。</t>
  </si>
  <si>
    <t>城区周边</t>
  </si>
  <si>
    <t>企业内部投资审批已完成</t>
  </si>
  <si>
    <t>整市推进粤东西北农村生活污水处理设施建设项目（鹤山市）</t>
  </si>
  <si>
    <t>建设城镇污水处理设施项目2个、农村污水处理设施174个，日处理污水规模共5.55万吨。</t>
  </si>
  <si>
    <t>双合污水处理厂及配套管网工程及155个农村污水处理设施。</t>
  </si>
  <si>
    <t>新增污水处理能力0.434万吨/日</t>
  </si>
  <si>
    <t>个别选点需要更换选址</t>
  </si>
  <si>
    <t>各镇街</t>
  </si>
  <si>
    <t>完成工程进度14%</t>
  </si>
  <si>
    <t>开平市新一轮生活污水处理设施整市打包项目</t>
  </si>
  <si>
    <t>建设城镇污水处理设施项目10个、农村污水处理设施355个，日处理污水规模共5.1万吨，管网50公里。</t>
  </si>
  <si>
    <t>进一步完善台城污水处理配套设施建设，提高污水处理能力，改善生态环境。</t>
  </si>
  <si>
    <t>正在进行可研报告编制。</t>
  </si>
  <si>
    <t>在开展勘察设计招标。</t>
  </si>
  <si>
    <t>完成项目前期和施工招标工作，完成施工。</t>
  </si>
  <si>
    <t>台山市新一轮生活污水处理设施整市打包项目</t>
  </si>
  <si>
    <t>建设城镇污水处理设施项目13个、农村污水处理设施432个，日处理污水规模共2万吨，管网67公里。</t>
  </si>
  <si>
    <t>已完成该工程可行性研究报告及相关图纸编制工作，并已报滨江新区经促局开展立项；以及已完成水土保持方案、征地移民报告的送审稿，并于2016年底送至市、区水务局等相关单位审查、正在修编项目工可、立项、征地工作。完成水土保持方案的评审工作。下一步协助立项部门完成立项工作，下一步计划开展项目招投标工作。</t>
  </si>
  <si>
    <t>项目用地符合城市规划，但非国土规划中的城乡建设用地，需要先完成国土规划调整及征地工作后，才能实施建设。</t>
  </si>
  <si>
    <t>由于该项目存在征地、土规等问题。因此，蓬江区建议将该项目调整为预备项目，待条件成熟后，再转为正式项目。</t>
  </si>
  <si>
    <t>江门市潭江河流治理工程（恩平段）</t>
  </si>
  <si>
    <t>加固堤防及护岸，总体整治长度23.893KM，更新或改建涵闸31座。</t>
  </si>
  <si>
    <t>加固堤防及护岸。</t>
  </si>
  <si>
    <t>2018年10月</t>
  </si>
  <si>
    <t>公益项目</t>
  </si>
  <si>
    <t>无新增永久占用土地。</t>
  </si>
  <si>
    <t>恩平市水务局</t>
  </si>
  <si>
    <t>目前，西江水厂、棠下水厂现有供水能力目前可满足滨棠片区、蓬江区、江海区用水需求。
结合供水规划，避免浪费投资，市国资委建议将本项目取消。</t>
  </si>
  <si>
    <t>市区供水管网建设项目</t>
  </si>
  <si>
    <t>包括微循环道路（西江水厂侧）、胜利南路延长线（金瓯路～南环路）、迎宾西路（会木公路-叱石公路）、西江水厂第一、第二系统出厂管、云沁路（南山路-江睦路）、滨江大道（微循环道路～潮连桥）、环市三路（江会路-西区大道）、江杜西路（子绵村～圆峰厂五金厂）给水管工程，共长13650米。</t>
  </si>
  <si>
    <t>市国资委</t>
  </si>
  <si>
    <t>部分未落实。</t>
  </si>
  <si>
    <t>1、一期：完成南门主体结构及外墙批荡和防雷检测；北门完成桩基检测。2、二期（蓬江楼）：完成施工图设计，完成基础工程开挖、验槽，以及消防栓侧边承台混凝土施工。                                                              3、三期（环山路）：完成方案设计，按村界完成道路施工图设计。</t>
  </si>
  <si>
    <t>二期项目用地不符合城市规划且非建设用地，需要先完成国土规划调整及征地工作后，才能完成报建程序。</t>
  </si>
  <si>
    <t>蓬江区已按要求申请撤销该项目。</t>
  </si>
  <si>
    <t>1、顺利开展项目范围内的租地洽谈工作，签订部分转租协议，完成租地工作50％。              2、开展迁坟及青苗补偿工作。                   3、开展防火通道立项等前期工作。</t>
  </si>
  <si>
    <t>1、知青文化馆及景观工程完成。
2、客家文化馆进入招投标程序。
3、林间木屋进行预算编制。</t>
  </si>
  <si>
    <t>新会华润城市燃气管道：市政中压燃气管道250公里，双水、会城门站各1座，建设LNG加气站1座，C-LNG加气站1座。</t>
  </si>
  <si>
    <t>铺设中压干管437.96千米，中压支管53.5千米、调压设施370套。</t>
  </si>
  <si>
    <t>预计年销气量增加700万立方米，税收增加约450万</t>
  </si>
  <si>
    <t>无需购置土地建设场站</t>
  </si>
  <si>
    <t>前期工作已完成；目前已建设中压市政燃气管网达212.3公里（不含庭院管网），调压设施约150套</t>
  </si>
  <si>
    <t>无</t>
  </si>
  <si>
    <t>鹤山市城管局</t>
  </si>
  <si>
    <t>公共人防工程
（公共停车场）</t>
  </si>
  <si>
    <t>东湖公园北园区配套服务设施及地下人防工程（人防工程部分）：总建筑面积7902平方米，其中，地下室建筑7402平方米。</t>
  </si>
  <si>
    <t>战时可掩蔽专业队队员约150人，掩蔽二等人员2400人，平时可提供200个小车停车位，未来设置机械停车装备可达约300个小车停车位。</t>
  </si>
  <si>
    <t>江门市东华路（丽宫酒店对面）</t>
  </si>
  <si>
    <t>目前该项目已完成施工图并送审图单位审查。</t>
  </si>
  <si>
    <t>建设资金未能落实到位。</t>
  </si>
  <si>
    <t>市人防办
市林业和园林局
市建管中心</t>
  </si>
  <si>
    <t>高新区文化广场公共人防工程：总建筑面积5010平方米。</t>
  </si>
  <si>
    <t>完成工程施工的前期工作。</t>
  </si>
  <si>
    <t>战时可掩蔽二等人员1200人，平时可提供110个小车停车位，未来设置机械停车装备可达约180个小车停车位。</t>
  </si>
  <si>
    <t>江海区金瓯路与东宁路交界</t>
  </si>
  <si>
    <t>目前，该项目已完成项目可行性研究报告，计划于2017年10月报市发改局立项。</t>
  </si>
  <si>
    <t>建设资金未能及时落实</t>
  </si>
  <si>
    <t>市人防办
高新区 江海区
市建管中心</t>
  </si>
  <si>
    <t>育德社区临时停车场</t>
  </si>
  <si>
    <t>在育德临时停车场（占地2000平方米）设置临时机械式停车位，共202个车位。</t>
  </si>
  <si>
    <t>项目用地规划为教育设施用地和公共绿地，规划局同意按临时停车场建设。</t>
  </si>
  <si>
    <t>规划方案审批阶段</t>
  </si>
  <si>
    <t>1、地块于2008年被环市街道办借用建设成文体广场，需政府协调交地；
2、规划方案公示期间接到周边60多户居民申诉，担心噪音反对建设，需进行方案优化，需联合居委协调住户争取居民理解支持。</t>
  </si>
  <si>
    <t>中心医院停车场：在中心医院周边地块建设多层停车楼。预计新增停车位2000个。</t>
  </si>
  <si>
    <t>总投资不包含征地拆迁费用。
已纳入“2018年交通拥堵治理建设计划”</t>
  </si>
  <si>
    <t>在现状露天停车场位置（约1700平方米）建设立体机械停车场，停车位214个。</t>
  </si>
  <si>
    <t>项目用地规划为公共绿地。</t>
  </si>
  <si>
    <t>已完成项目方案设计及规划公示，正在进行项目施工图设计</t>
  </si>
  <si>
    <t>地块现状为蓬江区公安局占用并出租经营使用，交地时间不确定，需政府协调收地。</t>
  </si>
  <si>
    <t>总建筑面积5.1万平方米，共建住宅779套。</t>
  </si>
  <si>
    <t>1、完成基坑支及土方外运。
2、完成地下室结构及上部结构，即结构封顶。砌体工程完成60%。
3、消防、水电、人防等实装工程同步进行，约占总工程量25%。</t>
  </si>
  <si>
    <t>于2017年6月26取得国有土地使用权证</t>
  </si>
  <si>
    <t>胜利新城住宅小区东侧</t>
  </si>
  <si>
    <t>1、项目于2017年6月29日取得施工许可证，2017年6月30日举行开工仪式，项目正式开工。
2、施工单位已进场开展基坑支护施工，至2017年8月底共完成42根基坑支护桩施工。</t>
  </si>
  <si>
    <t>截至2017年10月17日，征收主体单位共完成260户房屋征收，还剩2户仍在协商房屋征收工作，已移交征收房屋12幢，还有3幢楼未完成清拆，征收主体单位无法确定完成征收时间。</t>
  </si>
  <si>
    <t>市住房城乡建设局
市滨江建设投资有限公司</t>
  </si>
  <si>
    <t>1、2017年6月30日已开工；
2、2018年的投资计划以胜利新村项目房屋征收拆迁于2017年11月底能顺利完成为前提。</t>
  </si>
  <si>
    <t>总计（109项）</t>
  </si>
  <si>
    <t>城市道路桥梁项目（54项）</t>
  </si>
  <si>
    <t>全市（治堵项目）（1项）</t>
  </si>
  <si>
    <t>交通大数据平台建设</t>
  </si>
  <si>
    <t>交通大数据平台建设。</t>
  </si>
  <si>
    <t>市交管局
市网信局
蓬江区政府
高新区 江海区
新会区政府</t>
  </si>
  <si>
    <t>蓬江区（治堵项目）（8项）</t>
  </si>
  <si>
    <t>改扩建工程，主干路，长约2600米，宽60米，双向8车道。包含白石大道-建设路交叉口立交化改造。</t>
  </si>
  <si>
    <t>2017年预备项目
江侨路、篁庄大道、双龙大道施工时间不能同时进行</t>
  </si>
  <si>
    <t>育德街(胜利北路-江门大道)</t>
  </si>
  <si>
    <t>新建道路。</t>
  </si>
  <si>
    <t>蓬江区交叉口改造项目</t>
  </si>
  <si>
    <t>1、西区工业路-永盛路、环市一路-天宁路、环市一路-紫莱横路：交叉口限制左转。
2、建设路-篁庄大道、建设路-发展大道交叉口渠化改造。
3、建设路-环市路、建设路-农林路、建设路-中区大道-跃进路、港口路-东华路交叉口渠化改造。
4、港口路-跃进路、港口路-水南路交叉口调整标志标线或信号配时。
5、江会路-永康二街、江会路-永康一街、江会路-胜利路交叉口限制左转。</t>
  </si>
  <si>
    <t>蓬江区政府
市交管局</t>
  </si>
  <si>
    <t>江门市会木路（白沙大道西-江杜东路）扩建工程</t>
  </si>
  <si>
    <t>一级公路，全长4.154公里，其中新会段长0.97公里，蓬江段长3.184公里，双向6车道。</t>
  </si>
  <si>
    <t>蓬江区政府
新会区政府
市交通运输局</t>
  </si>
  <si>
    <t>白沙大道东（建设路~胜利路）人行道工程</t>
  </si>
  <si>
    <t>新建人行道，长约300米，宽5米。</t>
  </si>
  <si>
    <t>不含征地拆迁费用</t>
  </si>
  <si>
    <t>天长北路</t>
  </si>
  <si>
    <t>道路宽20米（12米），全长约570米。</t>
  </si>
  <si>
    <t>其中白石大道至天翔路段，长约290米由健威公司负责建设。</t>
  </si>
  <si>
    <t>船厂跨江桥梁</t>
  </si>
  <si>
    <t>新建桥梁，长约600米，主桥宽24米，引桥宽16米。</t>
  </si>
  <si>
    <t>尚未开展前期工作。</t>
  </si>
  <si>
    <t>东海路（金瓯路至礼睦路路）扩宽</t>
  </si>
  <si>
    <t>主干路，长约476米，扩宽至60米，双向8车道。</t>
  </si>
  <si>
    <t>江南街道</t>
  </si>
  <si>
    <t>连海路（五邑路-金瓯路）扩建工程</t>
  </si>
  <si>
    <t>主干路，全长约1621米，宽60米，双向8车道。</t>
  </si>
  <si>
    <t>外海街道</t>
  </si>
  <si>
    <t>江海区交叉口改造项目</t>
  </si>
  <si>
    <t>1、麻园路-永康北路、江海人民医院周边交叉口渠化改造。
2、乐祥东路-环镇路交叉口：调整标志标线或信号配时。</t>
  </si>
  <si>
    <t>一行路（连海路-龙溪路）</t>
  </si>
  <si>
    <t>主干路，长约1.6公里，宽50米，双向8车道，含1公里综合管廊。</t>
  </si>
  <si>
    <t>外海街道
礼乐街道</t>
  </si>
  <si>
    <t>主干路，长3410米，规划宽50米，首期实施宽度25米（含礼乐大桥扩宽）。</t>
  </si>
  <si>
    <t>礼乐街道</t>
  </si>
  <si>
    <t>明泰四路</t>
  </si>
  <si>
    <t>北起金瓯路，南至明泰二路，长345米，宽24米，新建道路、排水、路灯、消防、绿化工程。</t>
  </si>
  <si>
    <t>完成40%工程量。</t>
  </si>
  <si>
    <t>圭阳中路（振兴路-冈州大道）</t>
  </si>
  <si>
    <t>改建道路。</t>
  </si>
  <si>
    <t>明兴路（侨兴北路-圭阳中路）</t>
  </si>
  <si>
    <t>规划一路、规划二路、规划三路、规划四路和规划五路</t>
  </si>
  <si>
    <t>明德二路道路工程</t>
  </si>
  <si>
    <t>本项目大致呈东西走向，其西起三和大道北，东至启超大道，道路全长约2.231km，道路规划路宽40米，采用次干路标准，设计速度为40km/h，采用双向6车道。道路沿线有主要与三和大道、规划一路、葵光路、规划二路、规划三路、启超大道平面相交。主要建设内容：道路、桥梁、给排水、综合管线、照明、绿化、交通等。</t>
  </si>
  <si>
    <t>完成路基施工。</t>
  </si>
  <si>
    <t>需加快道路用地的土规调整进度，尽快落实用地指标，办理建设用地手续。</t>
  </si>
  <si>
    <t>新会区枢纽新城</t>
  </si>
  <si>
    <t>建设方案报请区政府批准</t>
  </si>
  <si>
    <t>中科创新广场周边道路</t>
  </si>
  <si>
    <t>包括民和南路、吉祥南路和梅江南路，今华路、规划路和厚德路。其中民和南路、吉祥南路、梅江南路、今华路和厚德路规划横断面为30m，双向6车道，沥青混凝土路面；规划路横断面为15m，双向2车道，沥青混凝土路面。建设内容包括道路、排水、绿化、交通、照明、消防和管线等专业工程。</t>
  </si>
  <si>
    <t>完成今古洲碧桂园周边道路工程。</t>
  </si>
  <si>
    <t>已收地，部分为建设用地。</t>
  </si>
  <si>
    <t>枢纽新城中科创新广场周边，包括民和南路、吉祥南路、梅江南路、今华路、厚德路和规划路</t>
  </si>
  <si>
    <t>修改建设方案报请区政府批准</t>
  </si>
  <si>
    <t>厚德路道路工程</t>
  </si>
  <si>
    <t>道路大致呈东西走向，东接江门大道辅道，西接启超大道，全长约874米，道路规划标准横断面宽30米，双向六车道，沥青混凝土路面，建设主要内容包括道路、排水、桥涵、交通、绿化、照明等工程。</t>
  </si>
  <si>
    <t>完成全部路基工程和两座桥梁下部结构，完成广雅段约500米半幅路面工程。</t>
  </si>
  <si>
    <t>大部分路段正办理建设工地手续</t>
  </si>
  <si>
    <t>枢纽新城广雅学校北侧</t>
  </si>
  <si>
    <t>基本完成广雅段的土方填筑，进入堆载预压期，正修筑桥梁下部结构。</t>
  </si>
  <si>
    <t>道路大致呈南北走向，北接中央绿化带南侧道路，南接明德一路，全长约570米，道路规划标准横断面宽30米，双向四车道，水泥混凝土路面建设主要内容包括道路、排水、桥涵、交通、绿化、照明等工程。</t>
  </si>
  <si>
    <t>已完成从西甲河到明德路段的路基堆载预压施工，完成桥梁南侧过渡段路基处理，完成桥桩施工，正进行桥台基础施工。</t>
  </si>
  <si>
    <t>广雅中学公共基础设施工程</t>
  </si>
  <si>
    <t>本项目为启超大道的辅道，设计速度20km/h，道路全长约524米，路基宽度33米。主要建设内容：道路、排水、交通工程、绿化、路灯等。</t>
  </si>
  <si>
    <t>建设用地，已征收地，可交付使用。</t>
  </si>
  <si>
    <t>枢纽新城广雅学校西侧，属启超大道扩宽</t>
  </si>
  <si>
    <t>完成初步设计，计划11月开展施工招标</t>
  </si>
  <si>
    <t>今洲路南湖壹号花园段和孵化基地段辅道改造工程</t>
  </si>
  <si>
    <t>本项目西起孵化基地位置，东至南湖壹号花园。为东西走向的城市主干路，设计速度60km/h，道路全长725.3米，规划双向12车道，全段路基宽度100米。本次设计为现状道路拓宽，共分南湖壹号花园段、孵化基地段2个拓宽段。</t>
  </si>
  <si>
    <t>已完成土规调整，需尽快落实用地指标，办理建设用地手续</t>
  </si>
  <si>
    <t>已完成施工图设计</t>
  </si>
  <si>
    <t>龙泉污水处理厂进厂道路</t>
  </si>
  <si>
    <t>先沿疏港大道跨线桥两侧布置，分别修建4m宽道路，沿线走270米后相交后，向北修建140米长，6m宽道路与污水厂内道路相交，路线全长约410m。按照软基处理后修建水泥混凝土路面。</t>
  </si>
  <si>
    <t>需加快征收地工作</t>
  </si>
  <si>
    <t>正进行施工图设计</t>
  </si>
  <si>
    <t>广东轨道交通产业园市政配套工程二期</t>
  </si>
  <si>
    <t>建设道路总长约4.8公里及给水、雨水、污水、照明、绿化工程，同时新建桥梁三座。</t>
  </si>
  <si>
    <t>恩平市（1项）</t>
  </si>
  <si>
    <t>恩平市市政道路建设工程项目</t>
  </si>
  <si>
    <t>包括恩平中心城区新建城区小学东北侧道路建设工程、恩平中心城区南华街（美华东路至荣誉市民大道段）道路建设工程和恩平中心城区新妇幼保健院门前（规划30米路）道路建设工程。</t>
  </si>
  <si>
    <t>完成道路建设。</t>
  </si>
  <si>
    <t>提升我市城市形象和品味，进一步改善我市的工作、居住、投资环境。</t>
  </si>
  <si>
    <t>恩平市中心城区</t>
  </si>
  <si>
    <t>1.恩平中心城区新建城区小学东北侧道路建设工程：项目已完成前期工作。
2.恩平中心城区南华街（美华东路至荣誉市民大道段）道路建设工程：项目已完成前期工作。
3.恩平中心城区新妇幼保健院门前（规划30米路）道路建设工程：计划纳入2018年市政公用实施建设方案，正开展项目前期工作。</t>
  </si>
  <si>
    <t>恩平市城管局</t>
  </si>
  <si>
    <t>给排水项目（20项）</t>
  </si>
  <si>
    <t>棠下污水处理厂二期配套管网</t>
  </si>
  <si>
    <t>建设配套管网6公里。</t>
  </si>
  <si>
    <t>完成施工。</t>
  </si>
  <si>
    <t>未开展前期工作</t>
  </si>
  <si>
    <t>杜阮污水处理厂二期配套管网</t>
  </si>
  <si>
    <t>建设配套管网5公里。</t>
  </si>
  <si>
    <t>丰乐污水厂提标改造工程</t>
  </si>
  <si>
    <t>改造规模4万吨/日；厂区部分生产设施提标改造，完善除臭设施系统、噪声消除设施。</t>
  </si>
  <si>
    <t>出水水质从一级B提升至一级A，以及完善除臭系统。改造生态环境。</t>
  </si>
  <si>
    <t>正进行项目立项等前期工作。</t>
  </si>
  <si>
    <t>市水务局
市国资委
市建设集团有限公司</t>
  </si>
  <si>
    <t>高新区综合污水处理厂二期配套管网</t>
  </si>
  <si>
    <t>新建截污管网约45公里（含五邑路、会港大道）。</t>
  </si>
  <si>
    <t>江门市江海区</t>
  </si>
  <si>
    <t>高新区 江海区
市建设集团有限公司</t>
  </si>
  <si>
    <t>今古洲北部污水处理厂二期及配套管网工程</t>
  </si>
  <si>
    <t>建设规模为4万立方米/日及配套管网8公里，2018年完成第一阶段2万立方米/日。第二阶段2万立方米/日工程，视服务区域范围内污水排放量情况启动建设。</t>
  </si>
  <si>
    <t>进一步完善新会区区污水处理配套设施建设，提高污水处理能力，改善生态环境。</t>
  </si>
  <si>
    <t>江门市新会区</t>
  </si>
  <si>
    <t>已完成项目采购并签订合同。正在开展勘察设计等前期工作，其中紫水河西岸截污干管工程已开工建设。</t>
  </si>
  <si>
    <t>东郊污水处理三期新建工程及配套管网工程</t>
  </si>
  <si>
    <t>建设规模为5万立方米/日及配套管网15公里，2018年完成第一阶段3万立方米/日。第二阶段2万吨/日工程，视服务区域范围内污水排放量情况启动建设。</t>
  </si>
  <si>
    <t>已完成项目采购并签订合同。正在开展勘察设计等前期工作。</t>
  </si>
  <si>
    <t>北郊泵房升级改造工程</t>
  </si>
  <si>
    <t>北郊泵房升级改造工程。</t>
  </si>
  <si>
    <t>蓬江区城管局建议增加</t>
  </si>
  <si>
    <t>龙泉滘电排站工程</t>
  </si>
  <si>
    <t>新建电排站一座。</t>
  </si>
  <si>
    <t>市水务局
高新区 江海区
新会区政府</t>
  </si>
  <si>
    <t>新建南冲泵站</t>
  </si>
  <si>
    <t>新建泵站流量40m³/s。</t>
  </si>
  <si>
    <t>完成工程前期工作，开工建设。</t>
  </si>
  <si>
    <t>提升城市防洪排涝能力。</t>
  </si>
  <si>
    <t>礼乐南冲</t>
  </si>
  <si>
    <t>省“十三五”任务。</t>
  </si>
  <si>
    <t>南湖调蓄水系建设</t>
  </si>
  <si>
    <t>增加调蓄能力187万立方米。</t>
  </si>
  <si>
    <t>改善城市生态环境，有效保障灌溉等用水，保障城区防洪安全。</t>
  </si>
  <si>
    <t>新建金牛头泵站</t>
  </si>
  <si>
    <t>新建泵站流量48m³/s。</t>
  </si>
  <si>
    <t>高新区</t>
  </si>
  <si>
    <t>东候路与潮兴路交叉口易涝点整治项目</t>
  </si>
  <si>
    <t>新建暗渠B*H=3.5×2.3约360米。</t>
  </si>
  <si>
    <t>提升城市防洪排涝能力，消除水浸。</t>
  </si>
  <si>
    <t>国家住建部、省住建厅排水防涝补短板督办项目，每季度网上进行通报并抄送市人民政府。</t>
  </si>
  <si>
    <t>会城大道都会段排涝改造工程</t>
  </si>
  <si>
    <t>将会城大道北侧的部分路边沟拓宽至1m。起点为会城大道拐弯处，向江门方向改造约229m，接入现状排水管，流入都会河。为防止圭阳路雨水倒灌，在边沟接入圭阳路排水暗渠前设置拍门等排水设施。</t>
  </si>
  <si>
    <t>项目已完工</t>
  </si>
  <si>
    <t>文昌路ZA7-ZB9-ZC5段排水工程</t>
  </si>
  <si>
    <t>总长2300米雨水管。</t>
  </si>
  <si>
    <t>江门市江新联围会城涝区排涝综合整治工程（首期）</t>
  </si>
  <si>
    <t>河道整治，新建3座水闸和3座排涝站。</t>
  </si>
  <si>
    <t>用地预审已完成。</t>
  </si>
  <si>
    <t>三江大围路及周边河堤</t>
  </si>
  <si>
    <t>长330米路面宽9米、路基宽10米厚25cm水泥路，河堤400米，配套符合标准的标志标线。</t>
  </si>
  <si>
    <t>鹤山工业城（鹤城共和片区）污水管网工程</t>
  </si>
  <si>
    <t>建设管道长度38.56公里。</t>
  </si>
  <si>
    <t>鹤山工业城</t>
  </si>
  <si>
    <t>鹤山市沙坪河综合整治工程（第二期）</t>
  </si>
  <si>
    <t xml:space="preserve">新建龙口三连预处理站、污水泵站及压力管线沿河截污管线、水质提升工程、中东西渠综合整治工程、桃源河珠西物流园区段河涌整治工程、新建桃源污水厂、第二污水厂提标改造。 </t>
  </si>
  <si>
    <t>新增污水处理能力2万吨/日</t>
  </si>
  <si>
    <t>项目所需用地39亩，用地落实尚未开展</t>
  </si>
  <si>
    <t>沙坪街道、雅瑶镇、古劳镇、桃源镇、龙口镇</t>
  </si>
  <si>
    <t>开展可行性研究报告编制工作</t>
  </si>
  <si>
    <t>江沙示范园区配套建设工程</t>
  </si>
  <si>
    <t>完善园区综合管线建设（供水、供电）。</t>
  </si>
  <si>
    <t>乡镇供水设施改造、供水管网新建及改造</t>
  </si>
  <si>
    <t>乡镇供水设施改造、供水管网新建及改造。</t>
  </si>
  <si>
    <t>城市生态绿地项目（8项）</t>
  </si>
  <si>
    <t>2018年园林绿化专项</t>
  </si>
  <si>
    <t>2018年全民义务植树、森林四进、园林下乡、园林专项建设、绿地设施维修改造等。</t>
  </si>
  <si>
    <t>提升城市品质，促进我市生态文明建设的发展</t>
  </si>
  <si>
    <t>江门市区</t>
  </si>
  <si>
    <t>蓬江区政府
高新区 江海区
市林业和园林局</t>
  </si>
  <si>
    <t>公园设施完善项目</t>
  </si>
  <si>
    <t>东湖公园厕所升级改造，北园区瀑布改造安全整治，公园电气照明设施改造，东湖广场地下水管更换及渗漏改造，叠水瀑布、泳池及其它 设施完善维修工程。</t>
  </si>
  <si>
    <t>消除公园安全隐患，提升公园品质</t>
  </si>
  <si>
    <t>东湖公园、东湖广场、中山公园、釜山公园</t>
  </si>
  <si>
    <t>市林业和园林局</t>
  </si>
  <si>
    <t>计划2018年6月开工，12月份完工</t>
  </si>
  <si>
    <t>西江边河滩绿化提升工程</t>
  </si>
  <si>
    <t>长约12.8公里，绿化改造面积约14万平方米。</t>
  </si>
  <si>
    <t>完成20%工程量。</t>
  </si>
  <si>
    <t>南方职院广中江高速桥底整治工程</t>
  </si>
  <si>
    <t>面积约25000平方米。</t>
  </si>
  <si>
    <t>完成50%工程建设。</t>
  </si>
  <si>
    <t>马山公园和北园公园片区升级改造工程</t>
  </si>
  <si>
    <t>升级改造面积约9.9万平方米，主要包括城门跨路天桥建设、唐窑遗址保护与展示、儿童游乐场建设、园路修复、绿化升级改造等。</t>
  </si>
  <si>
    <t>项目申请中，未落实。</t>
  </si>
  <si>
    <t>大云山南入口工程</t>
  </si>
  <si>
    <t>新建大云山公园南入口广场，完善大云山公园入口建设。</t>
  </si>
  <si>
    <t>新会区镇级公园建设项目</t>
  </si>
  <si>
    <t>1、双水镇将军山、三江镇思仁、司前镇马鞍山镇级森林公园（绿化部分）：森林公园基本建设（修建登山步道、厕所、凉亭、消防设施、林相改造）。
2、崖门镇城寨公园、崖南河滨公园：体育休闲。</t>
  </si>
  <si>
    <t>综合管廊项目（7项）</t>
  </si>
  <si>
    <t>蓬江区综合管廊工程</t>
  </si>
  <si>
    <t>包括龙腾路（丰盛大道-新南路）、丰乐大道（丰盛大道-新南路）、大林路（原观湖路）（盛新路－滨江大道）等综合管廊建设项目，长约5.22km。</t>
  </si>
  <si>
    <t>蓬江区第一批PPP项目，已完成工可。</t>
  </si>
  <si>
    <t>江海区综合管廊工程</t>
  </si>
  <si>
    <t>包括云沁路（东宁路—南山路）、一行路（连海路—龙溪路）、江睦路等综合管廊建设项目，长约5.36km。</t>
  </si>
  <si>
    <t>新会区综合管廊工程</t>
  </si>
  <si>
    <t>包括明德一路东段、明德二路等综合管廊建设项目，长约2.8km。</t>
  </si>
  <si>
    <t>鹤山市综合管廊工程</t>
  </si>
  <si>
    <t>包括十二号街、十一号街、滨江大道鹤山延伸段、鹤山大道北延伸段、十六号街、雁宝路、雁汇路、消防大道等综合管廊建设项目，长约11.8km。</t>
  </si>
  <si>
    <t>开平市综合管廊工程</t>
  </si>
  <si>
    <t>包括赤坎新区等综合管廊建设项目，长约4.5km。</t>
  </si>
  <si>
    <t>台山市综合管廊工程</t>
  </si>
  <si>
    <t>包括站前路、策文路、星衢路、石岭路、鹏权路、德政路、沙岗湖路、陈宜禧路等综合管廊建设项目，长约10km。</t>
  </si>
  <si>
    <t>建设项目安排已上报市政府，暂未确定2018年建设内容、资金安排等，待批。</t>
  </si>
  <si>
    <t>恩平市综合管廊工程</t>
  </si>
  <si>
    <t>包括恩平市高铁客运站场快速路缆线管廊建设工程（原名：恩平市地下综合管廊建设项目）等综合管廊建设项目，长约4.95km。</t>
  </si>
  <si>
    <t>城市燃气项目（3项）</t>
  </si>
  <si>
    <t>城市天然气利用项目</t>
  </si>
  <si>
    <t>蓬江区、江海区天然气利用项目</t>
  </si>
  <si>
    <t>1、蓬江区、江海区新铺设燃气管道21公里；2、新增良化社区等旧区管道天然气居民5000户。</t>
  </si>
  <si>
    <t>1、蓬江区、江海区新铺设燃气管道21公里；
2、新增良化社区等旧区管道天然气居民5000户。</t>
  </si>
  <si>
    <t>不涉及新增建设用地</t>
  </si>
  <si>
    <t>开平市天燃气利用项目</t>
  </si>
  <si>
    <t>近期：中压输配管网28公里、汽车加气站1座；远期：中压输配管网70公里、汽车加气站1座。</t>
  </si>
  <si>
    <t xml:space="preserve">中压燃气管网10km，用户建设（住宅小区、工商业）5000户。 </t>
  </si>
  <si>
    <t>为开平市民用户、工业企业提供清洁、经济的天然气气源，提升居民生活水平； 推广清洁能源汽车，减少汽车尾气污染。</t>
  </si>
  <si>
    <t>中压管道沿市政道路敷设；加气站土地已落实。</t>
  </si>
  <si>
    <t>截至2017年9月已累计完成市政管网敷设约128km，民用户安装约2万户。</t>
  </si>
  <si>
    <t>恩平市管道燃气项目</t>
  </si>
  <si>
    <t>中压输配管网100公里、建设LNG气化站一座，天然气年供应量1.38万吨。</t>
  </si>
  <si>
    <t>完成建设市政主管网40公里，支线管网60公里，建设LNG气化站一座。</t>
  </si>
  <si>
    <t>2018年7月</t>
  </si>
  <si>
    <t>天然气年供应量1.38万吨以上</t>
  </si>
  <si>
    <t>目前正在开展招标相关工作。</t>
  </si>
  <si>
    <t>恩平市发改局</t>
  </si>
  <si>
    <t>城市生活垃圾项目（5项）</t>
  </si>
  <si>
    <t>编制项目选址报告，确定项目选址，编制项目实施方案，编制可行性研究报告。</t>
  </si>
  <si>
    <t>市住房城乡建设局
市环保局
蓬江区政府
高新区 江海区
新会区政府</t>
  </si>
  <si>
    <t>蓬江、江海、新会、台山、开平、鹤山、恩平三区四市建筑垃圾消纳场。</t>
  </si>
  <si>
    <t>蓬江区政府
高新区 江海区
新会区政府
台山市政府
开平市政府
恩平市政府
鹤山市政府</t>
  </si>
  <si>
    <t>西坑垃圾填埋场封场工程</t>
  </si>
  <si>
    <t>西坑垃圾填埋场原址封场。</t>
  </si>
  <si>
    <t>估算。</t>
  </si>
  <si>
    <t>鹤山市固体废弃物处理中心鹤山市马山生活垃圾填埋场减量化PPP项目</t>
  </si>
  <si>
    <t>对现有马山填埋场内存量的垃圾进行整治，建设 600t/d垃圾分选处理设施；释放土地资源后新建填埋库区；同时渗沥液处理设施扩容（增加100m3/d)。</t>
  </si>
  <si>
    <t>新建垃圾分选系统、厂区配套工程、新建沼气燃烧系统。</t>
  </si>
  <si>
    <t>垃圾填埋时间由7.5年延至20年。</t>
  </si>
  <si>
    <t>项目用地387.82亩。</t>
  </si>
  <si>
    <t>鹤城镇</t>
  </si>
  <si>
    <t>已完成项目可研、勘察、立项、政府采购咨询机构等工作。现正在办理政府采购运营单位。</t>
  </si>
  <si>
    <t>ppp项目。</t>
  </si>
  <si>
    <t>开平市固废综合处理中心一期一阶段PPP项目</t>
  </si>
  <si>
    <t>生活垃圾焚烧发电厂（规模600吨/日，总规模900吨/日，土建一次建成），并配套建设渗滤液处理中心（规模200立方米/天、土建按400立方米/天建设）、填埋场（库容75万立方米）及其实施的配套工程。</t>
  </si>
  <si>
    <t>开平市百合镇羊迳水库南侧，北与恩平市隔水库相望，西邻瓦窑坑。</t>
  </si>
  <si>
    <t>已取得开平市固废综合处理中心一期项目用地预审批复，已成立瀚蓝（开平）固体废物处理有限公司，选址规划资料已重新上传网上办事大厅审核，待广东省住建厅回复是否通过申请。目前正推动环评恩平市公众参与工作。</t>
  </si>
  <si>
    <t>1、征地拆迁存在问题：解除开平市玉林参皇养殖有限公司和开平市百合镇建设综合开发公司合作经营合同赔付等问题；
2、已完成公参方案一（全部调查开平市辖区敏感的村、居单位和居民等）的问卷调查及垃圾成份分析报告。下一步准备对恩平市辖区敏感的村、镇单位和居民开展项目环评公众参与调查和环评报告书校对审核，需跨市开展工作、协调。
3、项目需求氮氧化物排放总量225吨/年，而开平市氮氧化物排放总量指标仅剩余175吨/年。</t>
  </si>
  <si>
    <t>模式：BOT 模式。</t>
  </si>
  <si>
    <t>城市停车场项目（4项）</t>
  </si>
  <si>
    <t>天龙三街停车场改造工程（交通违法处理中心旁地块）</t>
  </si>
  <si>
    <t>建设公共停车场。</t>
  </si>
  <si>
    <t>人大提议项目。</t>
  </si>
  <si>
    <t>蓬江区公共停车场建设项目</t>
  </si>
  <si>
    <t>每年新增1000个公共停车位。</t>
  </si>
  <si>
    <t>三区结合各自实际开展项目建设。</t>
  </si>
  <si>
    <t>江海区公共停车场建设项目</t>
  </si>
  <si>
    <t>每年新增500个公共停车位。</t>
  </si>
  <si>
    <t>新会区公共停车场建设项目</t>
  </si>
  <si>
    <t>保障性住房项目（3项）</t>
  </si>
  <si>
    <t>上城摩卡配建保障房装修工程项目</t>
  </si>
  <si>
    <t>285套住宅室内装修。</t>
  </si>
  <si>
    <t>完成室内装修。</t>
  </si>
  <si>
    <t>已办理确权登记和移交手续</t>
  </si>
  <si>
    <t>上城摩卡园商品房小区</t>
  </si>
  <si>
    <t>1、已取得概算批复
2、装修工程预算已送财政评审中心评审
3、施工图已通中审图中心审查</t>
  </si>
  <si>
    <t>按程序推进</t>
  </si>
  <si>
    <t>江门市公共物业建设有限公司
市建管中心</t>
  </si>
  <si>
    <t>台山市缠溪城市棚户区安置楼改造工程</t>
  </si>
  <si>
    <t>建设棚户区安置楼1幢，11层钢筋混凝土结构，占地面积700.53平方米，建筑面积：6835.96平方米，规划住房90套。</t>
  </si>
  <si>
    <t>已办理建设用地规划许可证</t>
  </si>
  <si>
    <t>台城</t>
  </si>
  <si>
    <t>已完成项目前期工作</t>
  </si>
  <si>
    <t>台山市住宅管理服务中心
台山市建管中心</t>
  </si>
  <si>
    <t>恩平市棚改项目一期大楼建设工程</t>
  </si>
  <si>
    <t>新建公房1幢50套，建筑面积2900㎡。</t>
  </si>
  <si>
    <t>主体工程及配套工程施工。</t>
  </si>
  <si>
    <t>2017年11月</t>
  </si>
  <si>
    <t>新增公房50套，可解决50户住房困难家庭的居住问题。</t>
  </si>
  <si>
    <t>项目用地2.42亩，全部落实，已完成土地及房屋征收工作，正在办理建设用地手续</t>
  </si>
  <si>
    <t>恩平市圣堂镇圣堂圩粮巷路6号</t>
  </si>
  <si>
    <t>正在开展工程招投标工作</t>
  </si>
  <si>
    <t>恩平市住建局</t>
  </si>
  <si>
    <t>九</t>
  </si>
  <si>
    <t>步行与自行车交通系统示范项目（3项）</t>
  </si>
  <si>
    <t>蓬江区步行与自行车交通系统示范项目</t>
  </si>
  <si>
    <t>结合省城市基础设施建设“十三五”规划有关要求，建设步行与自行车交通系统示范区面积13平方公里，长度20公里；一期建设面积8平方公里，长度15公里，2018年完成一期建设。</t>
  </si>
  <si>
    <t>江海区步行与自行车交通系统示范项目</t>
  </si>
  <si>
    <t>结合省城市基础设施建设“十三五”规划有关要求，建设步行与自行车交通系统示范区面积10平方公里，长度16公里；一期建设面积6平方公里，长度10公里，2018年完成一期建设。</t>
  </si>
  <si>
    <t>新会区步行与自行车交通系统示范项目</t>
  </si>
  <si>
    <t>结合省城市基础设施建设“十三五”规划有关要求，建设步行与自行车交通系统示范区面积12平方公里，长度20公里；一期建设面积8平方公里，长度15公里，2018年完成一期建设。</t>
  </si>
  <si>
    <t>十</t>
  </si>
  <si>
    <t>其它项目（含城市更新）（2项）</t>
  </si>
  <si>
    <t>海傍街（技工学校-教堂段）房屋外立面整治项目</t>
  </si>
  <si>
    <t>海傍街（技工学校-教堂段）片区建筑外立面整治。</t>
  </si>
  <si>
    <t>各市区正在制定2018年三旧改造年度实施计划，预计11月上旬完成，确定项目后均纳入本计划。</t>
  </si>
  <si>
    <t>蓬江区政府
高新区 江海区
新会区政府
市住房城乡建设局</t>
  </si>
  <si>
    <t>预备项目</t>
  </si>
  <si>
    <t>总计（43项）</t>
  </si>
  <si>
    <t>蓬江区道路沥青改造项目（二期）</t>
  </si>
  <si>
    <t>包括东华路（江华路～潮江路）、迎宾大道（胜利北路～建设路）、迎宾大道（甘棠路～制漆厂）等道路沥青改造项目。</t>
  </si>
  <si>
    <t>蓬江区道路沥青改造项目（三期）</t>
  </si>
  <si>
    <t>包括港口二路（迎宾路～白石大道）、港口二路（发展大道～江侨路）等道路沥青改造项目。</t>
  </si>
  <si>
    <t>广场西路(篁庄大道-江侨路)</t>
  </si>
  <si>
    <t>根据规划图，该道路需要拆迁房屋34间，约建筑面积3217平方米，知询国土部门，土地不合现时土规。市建管中心于2010年已委托机构完成可行性研究报告，蓬江区政府建议由市建管中心负责。
2017年预备项目</t>
  </si>
  <si>
    <t>建设路(白石大道-江侨路)</t>
  </si>
  <si>
    <t>蓬江区政府
市公路局</t>
  </si>
  <si>
    <t>由于存在土规问题，以及征地、收地未完成，蓬江区建议调为预备项目，待条件成熟后，再转为正式项目。</t>
  </si>
  <si>
    <t>蓬江区建议调为预备项目，待周边地块开发建设时再一并实施。</t>
  </si>
  <si>
    <t>新良大道</t>
  </si>
  <si>
    <t>长1.6公里，宽45米</t>
  </si>
  <si>
    <t>蓬江区立体过街道设施</t>
  </si>
  <si>
    <t>包括新建“万达广场-丰乐山公园”、“万达广场-明星公园”、发展大道（万达广场-会展中心）慢行系统；发展大道万达广场南侧隧道，长66米，宽8米。</t>
  </si>
  <si>
    <t>江海区道路沥青改造项目（二期）</t>
  </si>
  <si>
    <t>包括东海路（江海一路～金瓯路）、桥南大道（蓬江大桥～江海一路）、新中大道（东海路～中沙路）、白水带大道（白水带北门两牌楼之间路段）、等道路沥青改造项目。</t>
  </si>
  <si>
    <t>金星路工程（江门大桥－青澜路）</t>
  </si>
  <si>
    <t>全长约5238米，道路断面宽60米，采用双向6车道+双向4辅道设计。其中白水带隧道段长约1900米，隧道断面宽42米，采用双向6车道设计。</t>
  </si>
  <si>
    <t>土规正在调整</t>
  </si>
  <si>
    <t>总投资为建安费初步估算</t>
  </si>
  <si>
    <t>滘北临江路</t>
  </si>
  <si>
    <t>新建工程，长1300米，宽30米。</t>
  </si>
  <si>
    <t>含征地拆迁费4300万元。</t>
  </si>
  <si>
    <t>江南路西段（江门铁桥－金瓯路）</t>
  </si>
  <si>
    <t>新建工程，次干路，长约3000米，宽30米。跨河桥梁2座，分别长50、50米，宽30米。主要建设内容：道路、桥涵、排水、交通、照明、绿化、消防。</t>
  </si>
  <si>
    <t>根据江海区政府初估该项目征地拆迁费用6000万元，不含河堤及绿化费用。</t>
  </si>
  <si>
    <t>江门河南侧慢行道（胜利大桥-五邑路）</t>
  </si>
  <si>
    <t>新建或改建慢行道。</t>
  </si>
  <si>
    <t>次干路，长440米，宽30米。</t>
  </si>
  <si>
    <t>麻园路E段（雪峰寺-南山路）</t>
  </si>
  <si>
    <t>次干路，长1170米，宽30米。</t>
  </si>
  <si>
    <t>会港大道东延对接中山南外环快速路</t>
  </si>
  <si>
    <t>长约2600米，宽80米。</t>
  </si>
  <si>
    <t>江海区建议删除
规划局建议由预备项目调整为正式项目</t>
  </si>
  <si>
    <t>江门河一河两岸景观配套工程，纸厂、船厂三旧改造配套，旧肉联厂地块开发，符合土规。。</t>
  </si>
  <si>
    <t>江睦路（江海路-五邑路）工程</t>
  </si>
  <si>
    <t>长450米，宽60米。</t>
  </si>
  <si>
    <t>礼乐环镇路改造（东宁街-会港大道）</t>
  </si>
  <si>
    <t>长2505米，宽40米。在现有7米旧路基础上，扩宽至40米</t>
  </si>
  <si>
    <t>部分落实</t>
  </si>
  <si>
    <t>1、建议先行按公路标准实施。                    2、不包含征地拆迁费用。</t>
  </si>
  <si>
    <t>礼义路改造工程</t>
  </si>
  <si>
    <t>全长约2400米，道路断面宽30米。</t>
  </si>
  <si>
    <t>礼乐健康食品园区道路</t>
  </si>
  <si>
    <t>长295米，宽24米。</t>
  </si>
  <si>
    <t>江门市2017年重点建设预备项目。</t>
  </si>
  <si>
    <t>与华夏幸福合作区：增加礼东片区胜利南路周边项目</t>
  </si>
  <si>
    <t>正在征求规划及江海区意见</t>
  </si>
  <si>
    <t>龙溪湖调蓄水系建设</t>
  </si>
  <si>
    <t>增加调蓄能力93万立方米。</t>
  </si>
  <si>
    <t>江门市主城区防洪排涝治理规划近期建设计划。</t>
  </si>
  <si>
    <t>新会区道路沥青改造项目（二期）</t>
  </si>
  <si>
    <t>包括东庆北路、东庆南路、同德二路、同德三路等道路沥青改造项目。</t>
  </si>
  <si>
    <t>新会区道路沥青改造项目（三期）</t>
  </si>
  <si>
    <t>包括中心南路、葵湖东路、紫华路等道路沥青改造项目。</t>
  </si>
  <si>
    <t>新会大道(冈州大道-江门大道)</t>
  </si>
  <si>
    <t>改建道路，包含新会大道-冈州大道、新会大道-紫华路、新会大道-三和大道、新会大道-中心南路、新会大道-侨兴路立交化改造</t>
  </si>
  <si>
    <t>中心南路（新会大道-冈州大道）</t>
  </si>
  <si>
    <t>改建道路</t>
  </si>
  <si>
    <t>侨兴路（同德路-冈州大道）</t>
  </si>
  <si>
    <t>冈州广场</t>
  </si>
  <si>
    <t>建设公共停车场</t>
  </si>
  <si>
    <t>新会区焚烧垃圾场项目</t>
  </si>
  <si>
    <t>飞马大桥</t>
  </si>
  <si>
    <t>桥长360米（其中引道长117.9米),宽32米</t>
  </si>
  <si>
    <t>原桥梁宽7米,限载5吨,交通压力日益增大.飞马桥的改建将进一步完善城市路网,带动恩平经济发展.</t>
  </si>
  <si>
    <t>恩平中心城
区恩东路</t>
  </si>
  <si>
    <t>工程可行性研究报告已根据评审意见修改，现再报政府审批。</t>
  </si>
  <si>
    <t>大松岭体育公园</t>
  </si>
  <si>
    <t>约305亩。包括环山路，入口广场、篮球场、网球场，亭台等</t>
  </si>
  <si>
    <t>为市民提供休闲舒适的场，提升城市形象。</t>
  </si>
  <si>
    <t>恩平中心城
区建安路</t>
  </si>
  <si>
    <t>环山路、入口广场已开挖好，准备开展路面等工作。</t>
  </si>
  <si>
    <t>恩平市建筑垃圾消纳场</t>
  </si>
  <si>
    <t>占地约52亩，容量约100立方米。</t>
  </si>
  <si>
    <t>减少城市建筑垃圾乱排放现象，提升城市形象。</t>
  </si>
  <si>
    <t>恩平石栏
村委会</t>
  </si>
  <si>
    <t>已完成值班管理室，围墙建设征地用地仍协商中</t>
  </si>
  <si>
    <t>征地问题未落实，进场道路未硬底化。</t>
  </si>
  <si>
    <t>恩平中心城区慢道配套及节点（锦电双桥至大田石山段）建设工程</t>
  </si>
  <si>
    <t>道路长度11公里，包括对路面涂热熔型路面标线及箭头，安装交通标志牌和路名标志牌，设置单车停车休憩点及慢道节点建设等。</t>
  </si>
  <si>
    <t>慢行系统靠近锦江河域，给予行人和骑行者舒适的休闲环境，构筑步行和自行车交通网络，提倡绿色低碳的出行方式。</t>
  </si>
  <si>
    <t>恩平中心城区锦电双桥至大田石山段</t>
  </si>
  <si>
    <t>待政府批复后实施</t>
  </si>
  <si>
    <t>新会区已按要求申请撤销该项目。</t>
  </si>
  <si>
    <t>新建跨西江桥。</t>
  </si>
  <si>
    <t>2017年预备项目</t>
  </si>
  <si>
    <t>迎宾大道-丰乐路交叉口</t>
  </si>
  <si>
    <t>立交化改造。</t>
  </si>
  <si>
    <t>蓬江区公交站场建设项目</t>
  </si>
  <si>
    <t>万达广场站</t>
  </si>
  <si>
    <t>建设公交枢纽站。</t>
  </si>
  <si>
    <t>市国资委
蓬江区政府</t>
  </si>
  <si>
    <t>天沙河东侧慢行道（江北路-江侨路）</t>
  </si>
  <si>
    <t>蓬江区立体过街设施建设项目</t>
  </si>
  <si>
    <t>江会路（华侨中学段）设置立体过街设施（含电梯），建设二路（蓬江区府）加装电梯。</t>
  </si>
  <si>
    <t>蓬江区（“白改黑”项目）（1项）</t>
  </si>
  <si>
    <t>蓬江区道路沥青改造项目（一期）</t>
  </si>
  <si>
    <t>包括建设路（农林东路～建设路下沉立交）、环市二路（西区工业桥～白沙大道）、胜利路（堤西路～迎宾路）、跃进路（建设路～堤东路）等道路沥青改造项目。</t>
  </si>
  <si>
    <t>蓬江区（其它项目）（9项）</t>
  </si>
  <si>
    <t>福泉路、松园大道（福泉新村东门楼-春景豪园牌坊）改造工程</t>
  </si>
  <si>
    <t>现状道路改造，全长约5430米，路宽24-35米，采用沥青混凝土路面，双向4车道。</t>
  </si>
  <si>
    <t>江门河河堤栏杆整治工程（蓬江大桥-北街桥）</t>
  </si>
  <si>
    <t>河堤栏杆及人行道美化、亮化整治、完善慢行系统。</t>
  </si>
  <si>
    <t>新园路（发展大道-篁庄大道）</t>
  </si>
  <si>
    <t>新建工程，次干路，长约600米，宽35米。主要建设内容：道路、排水、交通、照明、绿化、消防。</t>
  </si>
  <si>
    <t>三均大道（三堡－均安）</t>
  </si>
  <si>
    <t>连接三堡至均安，为初步规划道路。</t>
  </si>
  <si>
    <t>该项目暂定名为江均大道，原计划与南沙铁路并线建设过江通道，但市政府不同意并线方案，若按规范另走过江通道需向北移约2公里，且均安暂未有道路对接。</t>
  </si>
  <si>
    <t>江海区（治堵项目）（8项）</t>
  </si>
  <si>
    <t>滘头东路（胜利南路—东海路）</t>
  </si>
  <si>
    <t>次干路，长865米，宽24米，双向4车道。</t>
  </si>
  <si>
    <t>征地拆迁、前期工作。</t>
  </si>
  <si>
    <t>江海区公交站场建设项目</t>
  </si>
  <si>
    <t>产业新城站</t>
  </si>
  <si>
    <t>市国资委
市交通运输局
高新区 江海区</t>
  </si>
  <si>
    <t>城轨江海站</t>
  </si>
  <si>
    <t>建设公交首末站。</t>
  </si>
  <si>
    <t>江海区立体过街设施建设项目</t>
  </si>
  <si>
    <t>江海四路（外海中学附近）设置立体过街设施（预留加装电梯条件）。</t>
  </si>
  <si>
    <t>江海区建议不含电梯</t>
  </si>
  <si>
    <t>江海区（“白改黑”项目）（1项）</t>
  </si>
  <si>
    <t>江海区道路沥青改造项目（一期）</t>
  </si>
  <si>
    <t>江海区（其它项目）（10项）</t>
  </si>
  <si>
    <t>城市次干路，全长约820米，宽30米。</t>
  </si>
  <si>
    <t>演艺中心、天骄半岛配套，打通断头路。</t>
  </si>
  <si>
    <t>礼乐路（江礼桥－月塘桥）改造工程</t>
  </si>
  <si>
    <t>主干路，全长约3480米，宽30米，双向4车道。</t>
  </si>
  <si>
    <t>人行道、下水道施工。</t>
  </si>
  <si>
    <t>“白改黑”项目</t>
  </si>
  <si>
    <t>乐东路新建工程（健乐路-胜利南路）</t>
  </si>
  <si>
    <t>次干路，长约340米，宽36米，双向6车道。首期实施双向2车道。</t>
  </si>
  <si>
    <t>名门东路</t>
  </si>
  <si>
    <t>支路，长约650米，宽20米，双向4车道。</t>
  </si>
  <si>
    <t>东荣路</t>
  </si>
  <si>
    <t>次干路，长376米，宽30米，双向4车道。</t>
  </si>
  <si>
    <t>南方职院出入口道路</t>
  </si>
  <si>
    <t>次干路，全长约200米，宽30米，双向4车道。</t>
  </si>
  <si>
    <t>与华夏幸福合作区路网建设项目</t>
  </si>
  <si>
    <t>包括东海路改线及礼东立交E匝道、江睦路扩建工程（中江高速—省道S272）、外海实验小学配套道路、云沁路（南山路-柏凌路）、南山路（云沁路-馆前路）、龙湖路（南山路-马鬃沙河）、云沁路延长段（南山路-东宁路）、龙湖路延长段（南山路-东宁路）、新港路（南山路-龙溪路）、馆前路（南山路-龙溪路）、景观东路（云沁路-馆前路）等道路建设项目。礼东电排站建设项目。</t>
  </si>
  <si>
    <t>新会区（治堵项目）（5项）</t>
  </si>
  <si>
    <t>振兴路(侨兴北路-江门大道和南门路-工业大道)</t>
  </si>
  <si>
    <t>新会区立体过街设施建设项目</t>
  </si>
  <si>
    <t>冈州大道(恒业大厦附近路段)、冈州大道(与南隅路交叉口附近)设置立体过街设施。</t>
  </si>
  <si>
    <t>新会区（“白改黑”项目）（1项）</t>
  </si>
  <si>
    <t>新会区道路沥青改造项目（一期）</t>
  </si>
  <si>
    <t>包括东侨兴北路、侨兴南路、振兴二路、振兴三路等道路沥青改造项目。</t>
  </si>
  <si>
    <t>新会区（其它项目）（9项）</t>
  </si>
  <si>
    <t>东区学校周边道路工程</t>
  </si>
  <si>
    <t>项目包括尚礼路、仁信路、圭阳中路、振兴一路和侨星路。其中尚礼路规划横断面为18m，单向3车道；仁信路全长约260米，规划横断面为24m，双向4车道；圭阳中路全长约430米，规划横断面为30m，双向6车道；振兴一路全长约240m，道路规划断面宽35m，双向6车道；侨星路位于东区学校地块西侧，路线全长约255米，宽度23米。</t>
  </si>
  <si>
    <t>该项目与治堵项目部分重复，正在协调新会区进行调整</t>
  </si>
  <si>
    <t>振兴一路与圭阳中路交界处</t>
  </si>
  <si>
    <t>2018年江门市城市基础设施建设项目计划表（11月21日）</t>
  </si>
  <si>
    <t>总计（82项）</t>
  </si>
  <si>
    <t>工程建设。</t>
  </si>
  <si>
    <t>不确定性较大，暂时难以编排计划，公路局建议调整为预备项目。</t>
  </si>
  <si>
    <t>完善园区道路等基础设施建设。</t>
  </si>
  <si>
    <t>实施得发路、福祥路、福华路、清澜路、东升路、富民路、一行路（连海路—省道272）、新兴路、兴业路</t>
  </si>
  <si>
    <t>1、由于项目实施范围涉及的拆迁工作列入三旧改造，市建管中心建议项目由江海区政府负责牵头，市建管中心配合代建。
2、市建管中心建议纳入2018年正式项目。
3、江海区建议修改责任单位：由市建管中心负责牵头。</t>
  </si>
  <si>
    <t>该项目计划于2017年完工，蓬江区建议删除。</t>
  </si>
  <si>
    <t>完成工程60%工程量。</t>
  </si>
  <si>
    <t>按照市政府有关要求，该项目跨河部分建设费用由市财政、蓬江区、江海区分别负责解决三分之一。</t>
  </si>
  <si>
    <t>1、市交通局统筹。
2、按管辖范围划分责任单位，蓬江区负责4455万元投资，新会区负责3565万元投资。
3、该项目要求2017年完工，蓬江区建议删除。</t>
  </si>
  <si>
    <t>要求2018年6月份前完工</t>
  </si>
  <si>
    <t>完成三个引水泵站建设（三元、石咀1、石咀2）、完成底泥清淤、河道净化、消除黑臭等。</t>
  </si>
  <si>
    <t>市建设集团有限公司
蓬江区政府
市水务局</t>
  </si>
  <si>
    <t>该项目2017年已由市建设集团开工建设，属续建项目，蓬江区建议继续由市建设集团统筹建设。</t>
  </si>
  <si>
    <t>市区黑臭水体整治（天沙河截污项目）
该项目2017年已由市建设集团开工建设，属续建项目，蓬江区建议继续由市建设集团统筹建设。</t>
  </si>
  <si>
    <t>按照市区的要求，兰石园区需结合特色小镇的建议，重新规划，2018年无法实施，蓬江区建议删除该项目。</t>
  </si>
  <si>
    <t>龙光塔维修、凉亭、灯饰、防火隔离带等。</t>
  </si>
  <si>
    <t>总计（108项）</t>
  </si>
  <si>
    <t>城市道路桥梁项目（53项）</t>
  </si>
  <si>
    <t>2017年预备项目
江侨路、篁庄大道、双龙大道施工时间不能同时进行
市建管中心已委托咨询机构完成工程可行性研究报告（初稿）编制，准备进行评审。蓬江区建议由市建管中心组织实施。</t>
  </si>
  <si>
    <t>2017年预备项目
市建管中心正在编制工程项目建议书，计划2018年完成工程可行性研究报告。蓬江区建议由市建管中心组织实施。</t>
  </si>
  <si>
    <t>大型专业性项目蓬江区建议由市建管中心组织实施。</t>
  </si>
  <si>
    <t>该项目是否可行未经论证，蓬江区建议删除。
建议2018年完成。</t>
  </si>
  <si>
    <t>包括建设路（农林东路～建设路下沉立交）、环市二路（西区工业桥～白沙大道）、胜利路（江会路～迎宾路）、跃进路（建设路～堤东路）等道路沥青改造项目。</t>
  </si>
  <si>
    <t>开展前期工作</t>
  </si>
  <si>
    <t>下沉立交为专业性大型项目，蓬江区建议由市建管中心组织实施。
建议2018年完成。</t>
  </si>
  <si>
    <t>完成工程建设</t>
  </si>
  <si>
    <t>建议2018年完成。</t>
  </si>
  <si>
    <t>蓬江区建议纳入33墟街建设项目。</t>
  </si>
  <si>
    <t>华丰路（海信大道~滨江大道）</t>
  </si>
  <si>
    <t>路长8000米，宽100米，城市主干道，包括沥青路面、下水道、路灯、绿化、交通安全设施等工程。</t>
  </si>
  <si>
    <t>土规调整后为交通水利用地，建设规模未含综合管廊</t>
  </si>
  <si>
    <t>开展前期工作，完成80%工程量。</t>
  </si>
  <si>
    <t>前期工作、动工建设。</t>
  </si>
  <si>
    <t>礼乐路（江礼桥-月塘桥）改造：主干路，全长约3480米，宽30米，双向4车道。</t>
  </si>
  <si>
    <t>前期工作，动工建设。</t>
  </si>
  <si>
    <t>江海区（其它项目）（9项）</t>
  </si>
  <si>
    <t>前期工作，路基施工。</t>
  </si>
  <si>
    <t>演艺中心、天骄半岛配套，打通断头路。
建议2018年完成。</t>
  </si>
  <si>
    <t>200
（不作统计）</t>
  </si>
  <si>
    <t>江海区建议删除，不列入2018年市城建项目计划。</t>
  </si>
  <si>
    <t>1650
（不作统计）</t>
  </si>
  <si>
    <t>1137
（不作统计）</t>
  </si>
  <si>
    <t>800
（不作统计）</t>
  </si>
  <si>
    <t>2637
（不作统计）</t>
  </si>
  <si>
    <t>20
（不作统计）</t>
  </si>
  <si>
    <t>1000
（不作统计）</t>
  </si>
  <si>
    <t>663
（不作统计）</t>
  </si>
  <si>
    <t>新建截污管网约45公里。</t>
  </si>
  <si>
    <t>高新区 江海区
市建设集团有限公司
市水务局</t>
  </si>
  <si>
    <t>新会区政府
市水务局</t>
  </si>
  <si>
    <t>新建南冲电排站</t>
  </si>
  <si>
    <t>新建泵站流量36m³/s。</t>
  </si>
  <si>
    <t>高新区 江海区
市水务局</t>
  </si>
  <si>
    <t xml:space="preserve">新会区政府
市水务局  </t>
  </si>
  <si>
    <t>完成施工图，招标等前期工作，进入基础工程施工</t>
  </si>
  <si>
    <t>地下埋管，不涉及用地问题</t>
  </si>
  <si>
    <t>开发区</t>
  </si>
  <si>
    <t>已完成施工图，正办理立项等招标前期工作。</t>
  </si>
  <si>
    <t>江门市珠西枢纽新城水系建设</t>
  </si>
  <si>
    <t>调蓄湖、排涝站、水闸、节制闸、河道治理、自动化监控系统等水利工程设施建设。</t>
  </si>
  <si>
    <t>2017-待定</t>
  </si>
  <si>
    <t>1、完成河口泵站建设；                2、启动调蓄湖（思成湖）及其配套工程的前期工作。</t>
  </si>
  <si>
    <t>提升城市防洪排涝能力、改善城市生态环境。</t>
  </si>
  <si>
    <t>需进一步明确规划方案的工程范围（特别是调蓄湖的周边范围）。</t>
  </si>
  <si>
    <t>1、区域控制性规划、建设土地、工程建设资金等未明晰；    2、部分河道穿过广珠铁路隧道上部，需加强与广珠铁路的协调。</t>
  </si>
  <si>
    <t>合并项目（四项工程建设内容存在相互关联、交叉、重复情况，建议将项目合并为“江门市珠西枢纽新城水系建设”）</t>
  </si>
  <si>
    <t>新会城河</t>
  </si>
  <si>
    <t>河堤400米，配套符合标准的标志标线。</t>
  </si>
  <si>
    <t>已规划</t>
  </si>
  <si>
    <t>三江镇</t>
  </si>
  <si>
    <t>完善园区综合管线建设（供水、供电）</t>
  </si>
  <si>
    <t>因实施主体未明朗，蓬江区建议删除。</t>
  </si>
  <si>
    <t>西江外滩品质提升工程</t>
  </si>
  <si>
    <t>对西江沿江路（外运码头-港澳码头）进行绿化改造，长约2.8公里，绿化改造面积约14万平方米。</t>
  </si>
  <si>
    <t>完成绿化改造，启动道路升级工程。</t>
  </si>
  <si>
    <t>完成10%工程量。</t>
  </si>
  <si>
    <t>包括十二号街、十一号街、滨江大道鹤山延伸段、大岗路、小范街(经华路-过境公路)等综合管廊建设项目，长约7.6km。</t>
  </si>
  <si>
    <t>主路管廊</t>
  </si>
  <si>
    <t>蓬江区提出该项目是否可行未经论证，建议删除。</t>
  </si>
  <si>
    <t>城市停车场项目（含人防工程）（4项）</t>
  </si>
  <si>
    <t>市交管局
蓬江区政府</t>
  </si>
  <si>
    <t>人大提议项目。
由于未清晰地块权属单位，规划用途，蓬江区建议调整为预备项目。</t>
  </si>
  <si>
    <t>每年新增1000个公共停车泊位。</t>
  </si>
  <si>
    <t>由于存在土规问题，以及征地、收地未完成等因素，亦无相关优惠政策，根据实际情况持续开展，蓬江区建议暂不列入2018年市重点项目计划。</t>
  </si>
  <si>
    <t>每年新增500个公共停车泊位。</t>
  </si>
  <si>
    <t>计划实施江南街道新中大道南侧停车场、礼乐中心小学南侧停车场、外海麻园片区停车场。</t>
  </si>
  <si>
    <t>完成一期建设。</t>
  </si>
  <si>
    <t>城市更新项目（含三旧改造）（2项）</t>
  </si>
  <si>
    <t>尚处于论证阶段，蓬江区建议纳入2018年预备项目。</t>
  </si>
  <si>
    <t>蓬江区：东风胜利北启动区B地块；里村旧村改造启动区；市电池厂旧厂改造；紫莱“三旧”改造首期项目胜坚紫悦（A区）等。</t>
  </si>
  <si>
    <t>继续开展工作。</t>
  </si>
  <si>
    <t>改善环境，促进经济，增加就业。</t>
  </si>
  <si>
    <t>蓬江区内。</t>
  </si>
  <si>
    <t>项目来源：发改局2018年重点建设项目计划初稿</t>
  </si>
  <si>
    <t>江海区：春燕棉纺厂、滘头兰花味精、江门纸厂、江门船厂、广东联合化纤染织。</t>
  </si>
  <si>
    <t>2014-2021</t>
  </si>
  <si>
    <t>广东联合化纤染织“三旧”改造项目在开展前期工作，其余项目按计划施工。</t>
  </si>
  <si>
    <t>新会区：沙岗村果元坑工业区、罗坑酒店宿舍、奇榜村水井口、新会区羽绒时装发展有限公司及新会铸造厂、宝力电器厂等改造项目。</t>
  </si>
  <si>
    <t>正在开工建设。</t>
  </si>
  <si>
    <t>开平市：总建筑面积63.53万平方米。</t>
  </si>
  <si>
    <t>节约集约土地、拓展建设空间、改善城市面貌，提升居民生活品质。</t>
  </si>
  <si>
    <t xml:space="preserve">已经办国土证。
</t>
  </si>
  <si>
    <t>三埠、长沙、水口</t>
  </si>
  <si>
    <t>已全面开展项目工程施工。</t>
  </si>
  <si>
    <t>包括新中大道（东海路～中沙路）、江翠路（新中大道-江南路）等道路沥青改造项目。</t>
  </si>
  <si>
    <t>1-11月市重点项目建设完成情况汇总表</t>
  </si>
  <si>
    <t>2017年度1-11月完成投资</t>
  </si>
  <si>
    <t>1、线路工程进展：正线铺轨于11月底完工，站线铺轨将于12月底完成。
2、站房工程进展：双水、台山、开平、恩平站设计已完成，正在进行地基桩基处理；江门站已召开站房初步设计评审会，预计近期批复初步设计。</t>
  </si>
  <si>
    <t>截至11月底，已签订征地协议299.7亩，占比63.1%，其中已完成交地132.35亩，占征地总面积的27.87%。</t>
  </si>
  <si>
    <t>1、工程进展：桥梁，桩基完成385根，完成设计量9.3%；承台完成21个，完成设计量4.5%；路基，旋喷桩累计完成200m；
2、三电迁改进展：蓬江区和鹤山市的三电迁改问已于11月1日开标，市经信局组织完成南沙港铁路三电迁改合同签订，争取12月1日开工整改；
3、征地拆迁进展：正协调蓬江区、鹤山市加快推进征地拆迁工作。</t>
  </si>
  <si>
    <t>建议蓬江区政府、鹤山市政府、市发展改革局协调尽快完成征拆工作。</t>
  </si>
  <si>
    <t>1、江门站实施方案基本稳定；
2、江门站市政配套设施工程项目（EPC）、全过程咨询服务、审图、监理、造价咨询和环评项目已完成招标工作，各中标单位已开展相关的工作。
3、珠西综合交通枢纽江门站配套设施工程可行性研究报告已完成。目前，江门站的初步设计已完成设计单位铁四院的内部评审；配套设施工程已召开初步设计的专家评审会，目前正根据专家意见修改设计方案，计划12月完成初步设计审批。
4、配套设施工程项目已于10月30日正式动工。目前已完成场地平整（除未征拆区域），施工临时用电已接入，主要施工便道、钢筋加工场、材料库房、实验室标养室、储水池、洗车槽设备安装、沉淀池、安全体验馆等项目建设前期工程也经已完成，正在进行基坑开挖的前期工作。</t>
  </si>
  <si>
    <t xml:space="preserve">1、项目部分用地（约106亩）需要调规，江门市国土局已将相关资料报省国土厅，请上级政府协调相关进度，力促调规尽快完成。
2、关于江门站主体站房的产权与经营权的问题。目前，深茂铁路公司、省铁投公司、江门市政府三方正在协调如何界分各自的产权与经营权，但最终还没确认，请省政府协调。
</t>
  </si>
  <si>
    <t>建议新会区政府、市发改局跟进协调办理。</t>
  </si>
  <si>
    <r>
      <t>五邑路至三江段主辅道工程：</t>
    </r>
    <r>
      <rPr>
        <sz val="12"/>
        <color indexed="8"/>
        <rFont val="宋体"/>
        <family val="3"/>
        <charset val="134"/>
      </rPr>
      <t>快速路，全长15.4公里，主道双向8车道，辅道双向4车道。</t>
    </r>
  </si>
  <si>
    <t>前期工作：
主辅道初步设计已审批；主辅道施工图设计（含东甲立交全互通设计变更、茶坑隧道设计变更）全部完成，交付施工使用。
工程建设：
一标段主道已完成，正在进行辅道施工；二标段新会大道高架桥主体及附属工程已完成，东甲立交主体及附属工程已全部完成，辅道路基工程已完成设计总量的90%；三标段江门站1.4公里路段调整由江门站工程实施，明德路以北路段已复工；四标段银鹭立交主线桥主体工程及桥面沥青已完成，辅道桥正在施工剩余5联连续梁；五标段茶坑隧道共有21个节段，已完成11个节段的主体工程施工，隧道段工作面已经全部打开；六标段江门水道桥主体工程已完成，新中公路跨线桥右幅主体工程已全部完成，正在施工左幅下部结构及右幅架梁。
征地拆迁：
全线用地面积2292亩，已完成征地2224亩，占比97%，完成交地2155亩，占比94%。</t>
  </si>
  <si>
    <t>1.项目仍需办理用地报批手续的面积约1100亩
2.征地拆迁进度未能满足施工需求，影响主辅道施工，中海油加油站、110KV高压线等未完成拆迁是银鹭立交至三江段通车的制约因素。</t>
  </si>
  <si>
    <t>建议新会区政府协调相关部门尽快完成用地相关工作。</t>
  </si>
  <si>
    <r>
      <t>新会会城至崖门段（含银鹭大道）：</t>
    </r>
    <r>
      <rPr>
        <sz val="12"/>
        <color indexed="8"/>
        <rFont val="宋体"/>
        <family val="3"/>
        <charset val="134"/>
      </rPr>
      <t>快速路，全长43.1公里，双向6车道，局部8车道。</t>
    </r>
  </si>
  <si>
    <t>1.银鹭大桥：正在开展桥梁连续刚构、西岸立柱和跨线桥整体化层施工，跨线桥的主跨现浇段施工已完成。
2.银鹭大道二期工程：正在填筑路基超载预压土方及进行桥梁桩基、墩柱施工，已完成总工程量68%。 
3.银鹭大桥西岸至崖门段：
①一标段施工图设计已通过审查，二标段初步设计文件已批复，正开展施工图设计。用地报批资料已上报市国土局初审。
②全线需征地3224亩，已完成征地2505亩，占比78%，已完成交地1597亩，占比50%。
③A1工区正在开展路基工程和小冈桥水上桩基施工；A2工区正在开展恒产中桥的管桩和桩基施工。</t>
  </si>
  <si>
    <t>1.银鹭大桥西岸用地属南西线会城至崖门段工程用地范围，用地尚未落实，影响西岸引道施工和施工许可的办理。
2.银鹭大桥原合同工期至2016年12月，由于银鹭大桥西岸用地审批问题，西岸陆上工程部分至今未能开工，总工期至今已延期近半年。</t>
  </si>
  <si>
    <t>建议新会区政府协调加快用地报批工作。</t>
  </si>
  <si>
    <r>
      <t>五洞至五邑路段辅道：</t>
    </r>
    <r>
      <rPr>
        <sz val="12"/>
        <color indexed="8"/>
        <rFont val="宋体"/>
        <family val="3"/>
        <charset val="134"/>
      </rPr>
      <t>快速路，全长约40公里（左右辅道合计），双向4车道。</t>
    </r>
  </si>
  <si>
    <t>五洞至西环路隧道段辅道：
已完成全部软基桩处理和桥桩施工,综合管廊完成1400米，顶管完成1948米，清淤完成19.91万方，土石方完成78万方，挡墙完成3560米，排水沟完成3500米，电缆沟完成3410米，通讯沟完成6250米，供水管2350米,路基填筑完成50万方，雨污水管完成3000米，碎石垫层4万㎡,基层8.2万㎡，路缘石10000米，土工格栅完成3000㎡，水稳200000㎡，沥青路面120000㎡,绿化完成30%。
西环路隧道至五邑路段辅道：
软基桩处理已完成，完成10kV电缆沟施工15529米，110kV电缆沟8623米，雨污水管19994米，土石方完成43.4万方，箱涵顶推已完成,暗渠完成1215米，A、B匝道桥已完成，通信管沟6250米,水稳层38万㎡，沥青路面完成37万㎡。路灯安装178杆，标志牌安装145套，交通信号灯完成20组，波形护栏完成2000m，绿化喷淋安装4000m。完成七座人行天桥土建施工。完成龙湾下穿隧道墙体绿化，跨线桥涂装，完成辅道绿化种植90%。</t>
  </si>
  <si>
    <r>
      <t>鹤山段辅道工程：</t>
    </r>
    <r>
      <rPr>
        <sz val="12"/>
        <color indexed="8"/>
        <rFont val="宋体"/>
        <family val="3"/>
        <charset val="134"/>
      </rPr>
      <t>快速路，全长8.2公里（左右辅道合计），双向4车道。</t>
    </r>
  </si>
  <si>
    <t>完成土石方66.8万方，鱼塘回填48.5万方,完成软基桩处理、桥桩施工，挡墙完成2168米，排水沟完成540米，雨污水管各完成3285米，给水管道完成4000米;电排站完成一个，U型槽19节已完成，通讯管道完成4000米，电力管沟800米,边坡护坡14000平方米。上、中社泵房已完成，佛开泵房完成土建施工。完成土方卸载3.9万方。完成水稳层120000㎡。沥青路面80000㎡,绿化完成20%。</t>
  </si>
  <si>
    <r>
      <t>省道S270线三江至南门大桥段快速化改造工程:</t>
    </r>
    <r>
      <rPr>
        <sz val="12"/>
        <color indexed="8"/>
        <rFont val="宋体"/>
        <family val="3"/>
        <charset val="134"/>
      </rPr>
      <t>快速路，全长29公里，双向6车道。</t>
    </r>
  </si>
  <si>
    <t>项目已完成立项，6月25日工程举行了开工仪式，先行组织开展沿线管线迁改和绿化移植工作。初步设计已完成修编上报，待批。PPP招标已完成，环境影响评价、防洪评价等相关手续也在加快推进。</t>
  </si>
  <si>
    <t>江门段征地总面积约为9285.18亩，截至2017年11月27日，已征地9040.79亩，交地8728.08亩，完成94%。</t>
  </si>
  <si>
    <t>1.项目用地报批材料拟于月底前报上省政府；
2.江门段施工图已批复；
3.项目征地拆迁已基本完成，各标段均已开工建设。</t>
  </si>
  <si>
    <t>1.征地拆迁工作有待加快推进。
2.项目落实“占补平衡”相关费用尚未明确。</t>
  </si>
  <si>
    <t>建议市交通运输局协调当地政府加快征地拆迁。</t>
  </si>
  <si>
    <t>1.江门段征地工作完成100%，拆迁工作完成100%。</t>
  </si>
  <si>
    <t xml:space="preserve">一、项目资金：全线截至11月15日，银行贷款累计到位100亿元，资本金累计到账64.98亿元。
二、工程形象：                                               1、江门段路基工程累计完成605.3立方，完成比例99.4%；软基处理累计完成12.6公里，完成比例100%；
2、江门段桥梁灌注桩累计完成5196根，完成比例99.9%；立柱累计完成4502根，完成比例99.7%；预制箱梁累计完成8293片，完成比例100%；现浇箱梁累计完成195联，完成比例98.5%；
3、江门段隧道工程累计完成356米，完成比例100.00%。
三、11月份完成投资500万元，2017年累计完成投资34317万元。  </t>
  </si>
  <si>
    <t xml:space="preserve"> 根据营运需要，需在潮连修建集中居住区。已确定选址，目前已超过江门市政府在7月17日全市高速公路建设推进会上，明确8月中旬交地的时间要求。9月13日蓬江区亢副区长到现场督导，要求在10月底完成全部鱼塘清塘移交。目前余下一口鱼塘未完成协商外，其余鱼塘正逐步移交，并进行填土。 截至目前未移交用地。</t>
  </si>
  <si>
    <t>建议市公路局、蓬江区政府协调落实。</t>
  </si>
  <si>
    <t>项目已取得用地批复。征地总面积约4335亩，已完成全部征地。</t>
  </si>
  <si>
    <t>项目各标段正加紧施工。</t>
  </si>
  <si>
    <t>项目补征地和电力迁改工作尚未完成，正加快推进。</t>
  </si>
  <si>
    <t>恩平段征地拆迁协议已签订；开平段已基本达成一致意见。</t>
  </si>
  <si>
    <t>1.本项目已不涉及修编后广东恩平地热国家地质公园范围；穿越潭江广东鲂国家级水产种质资源保护区报告已获得农业部批复。
2.生态严控区已批复。
3.环境影响评价已批复。
4.项目已于11月16日开工建设。</t>
  </si>
  <si>
    <t>1.与开阳高速交叉的沙岗枢纽互通投资界面仍存在小分歧。
2.国防光缆问题：部队有一国防光缆在开平、恩平境内沿国道G325布设，为确定其准确位置，以便稳定开春高速谭江特大桥、锦江特大桥桥型布置方案和策划施工期间采取的保护措施，出于军事机密考虑，部队不愿意提供书面材料。</t>
  </si>
  <si>
    <t>建议市交通运输局协调落实。</t>
  </si>
  <si>
    <r>
      <t>开平至阳江段：</t>
    </r>
    <r>
      <rPr>
        <sz val="12"/>
        <color indexed="8"/>
        <rFont val="宋体"/>
        <family val="3"/>
        <charset val="134"/>
      </rPr>
      <t>高速公路改扩建，江门段约80公里，扩建为双向8车道</t>
    </r>
  </si>
  <si>
    <t>全线均已签订征地拆迁协议。</t>
  </si>
  <si>
    <t>1、2017年6月完成项目立项。
2、初步设计已获交通部批复。
3、正在开展沿线高压电力线、石油等管线核查工作。
4、正在开展勘测定界工作。</t>
  </si>
  <si>
    <t>1.电力迁改推进较慢。
2.珠三角成品油管道迁改方案没落实。
3、开阳高速公路及扩建项目在恩平路段与象山金矿探矿权范围重叠，重叠面积约524亩（其中扩建部分250亩），补偿问题有争议。</t>
  </si>
  <si>
    <t>建议市交通运输局协调供电等部门落实。</t>
  </si>
  <si>
    <r>
      <t>三堡至水口段：</t>
    </r>
    <r>
      <rPr>
        <sz val="12"/>
        <color indexed="8"/>
        <rFont val="宋体"/>
        <family val="3"/>
        <charset val="134"/>
      </rPr>
      <t>高速公路改扩建，原佛开高速4车道改8车道，全长33.4公里。</t>
    </r>
  </si>
  <si>
    <t>1、项目用地总面积为1120.63亩，已完成征地拆迁工作，全部交地
2、整体用地报批材料已过会，已于9月6日获得国土资源部的批复。</t>
  </si>
  <si>
    <t>1、各标段已全面开工建设。</t>
  </si>
  <si>
    <t xml:space="preserve">中石化输油管道迁改（保护）问题：佛开南扩建管理处于11月21日组织有关单位、专家召开了佛开南改扩建工程中石化输油管道防护方案评审及施工安全风险评估会议。会议原则上通过了主线的输油管道防护设计方案，主线外址山服务区的输油管道建议迁改。需要进一步协调。
</t>
  </si>
  <si>
    <t>已完成：基本完成预征地工作，主线施工图修编完成并并报交通主管部门审批，多划基本农田占用方案（台山段）编制并经省国土资源厅批复并已公告，取得主线及龙山支线使用林地审核同意书、取得台城河特大桥占用河道水利工程用地行政许可决定书，取得通航安全评估批复、取得文物意见函，施工便道浇筑，沿线房屋评估工作。
正在进行：台城河特大桥、黄道益大桥、下洞大桥、禾风岭大桥、芦霞跨线桥、双门大桥桩基施工，K11梁场建设、龙山支线梁场预制梁制作、主线部分路基、涵洞、盖梁施工，部分桩基检测等工作，芦霞隧道主洞开挖支护、下穿深茂铁路桥下桥防撞护栏施工，进一步开展征地拆迁及三线迁改相关工作，隧道第三方监测工作。</t>
  </si>
  <si>
    <t>建议台山市政府协调国土部门落实。</t>
  </si>
  <si>
    <r>
      <t>新会段改扩建工程：</t>
    </r>
    <r>
      <rPr>
        <sz val="12"/>
        <color indexed="8"/>
        <rFont val="宋体"/>
        <family val="3"/>
        <charset val="134"/>
      </rPr>
      <t>一级公路兼城市道路，全长42公里,双向6车道（部分8车道和10车道）。</t>
    </r>
  </si>
  <si>
    <t>1.工可报交通厅审查，待批；
2.土地预审报告正重新上报；
3.规划选址意见已批；
4.稳评报告已批。</t>
  </si>
  <si>
    <t>国道G240线新会会城至牛湾段和国道G240线台山大江至那金段两个项目在省发改委下达2016～2018项目库中原为一个项目—国道G240线新会东甲至台山那金段改线工程，由于项目跨新会区和台山市，经请示省发改委，同意拆分为国道G240线新会会城至牛湾段和国道G240线台山大江至那金段两个项目进行立项。目前已重新上报用地预审资料国土系统审查。</t>
  </si>
  <si>
    <t>建议市公路局、市国土资源局跟进协调落实。</t>
  </si>
  <si>
    <r>
      <t>台山大江至那金段改扩建工程：</t>
    </r>
    <r>
      <rPr>
        <sz val="12"/>
        <color indexed="8"/>
        <rFont val="宋体"/>
        <family val="3"/>
        <charset val="134"/>
      </rPr>
      <t>一级公路兼城市道路，全长39公里，双向6车道（部分8车道）。</t>
    </r>
  </si>
  <si>
    <t>1、挖土方完成209m³；
2、挖除150mm碎石路完成50m³；
3、浆砌片石边沟完成118.2m³；
4、现浇混凝土加固土路肩完成1382.7㎡；
5、新建水沟浇筑完成640m；
6、路侧挡块浇筑428块。</t>
  </si>
  <si>
    <t>1.施工许可手续未完善；                                2.三级清单江门市财政局还未审查完成定稿；
3、顶管施工受地质条件影响较大，需联系公路局、设计出调整方案；路面修补工程量大且安全疏导难度大，现在施工前准备中；现浇水沟位置地下管线多，需现场进一步核查。</t>
  </si>
  <si>
    <t>建议市公路局协调相关部门落实。</t>
  </si>
  <si>
    <t>目前土石方开挖完成112.6万方，土方填筑完成36.1万方；单向水泥搅拌桩完成10.15万m，塑料排水板完成10.06万m。桩基共计完成710根，盖梁共计完成117个，墩柱共计完成308个，桥台共计完成28个，预制箱梁共计完成541片。</t>
  </si>
  <si>
    <t>工程已完成，待验收。</t>
  </si>
  <si>
    <t>已完成立项，正开展勘察设计工作；同时正积极开展PPP前期相关工作，准备将PPP实施方案上报鹤山市政府审批。</t>
  </si>
  <si>
    <t>桥梁主体工程已完成，正在开展引道施工。</t>
  </si>
  <si>
    <t>建成通车。</t>
  </si>
  <si>
    <t>1、完成旧水泥砼路面换板36417.5㎡，约占总量的93.83%；                   
2、完成水泥稳定碎石基层128669㎡，约占总量的43.33%；
3、完成封层95820㎡，约占总量的16.40%；
4、完成面层47372.5㎡，约占总量的14.69% ；                          
5、涵洞完成1.5座，完成总量的14.28%。</t>
  </si>
  <si>
    <t xml:space="preserve">1.项目公司、施工单位管理架构已建立，但前期施工力量投入不足；
2.施工期间极端天气影响，导致生产措施受损严重；
3.施工图设计与施工时间间隔较长，旧路变化较大；                               
4.本项目未包含行车道改造外的人行道、绿化、路灯等工程。 </t>
  </si>
  <si>
    <t>建议市公路局督促落实。</t>
  </si>
  <si>
    <t>1、完成旧水泥砼路面换板8979㎡，占总量的100%；
2、4%水稳基层摊铺开累完成15795㎡，约占总量的24.76%；
3、5%摊铺完成46679㎡，约占总量的48.31%；
4.圆管涵主体完成2道（进出水口未完成），1座盖板涵主体完成1道（进出水口未完成），约占总量的90%；
5、冲击压稳段施工完成，完成9270㎡；
6、砼面层完成18120㎡，约占总量的22.58%。</t>
  </si>
  <si>
    <t xml:space="preserve">1.项目公司、施工单位管理架构已建立，但前期施工力量投入不足；
2.施工期间极端天气影响，导致生产措施受损严重。                               </t>
  </si>
  <si>
    <t xml:space="preserve">一、挖补段：                                               1、C15垫层完成18664㎡，占总量的44.68％；                    2、砼面层完成21256㎡，占总量的50.89％；
二、加铺段：                                               1、水稳层完成128579㎡，占总量的72.11％；                    2、厚26cm面层完成93757㎡，占总量的47.32％；
 三、全挖段：                                               1、c15垫层完成11785㎡，占总量的52％；                                  2、厚26cm面层完成11396㎡，占总量的50.25％。             </t>
  </si>
  <si>
    <t xml:space="preserve">
水稳层交验影响工程进度，道路车流量大，以及施工队的施工组织不合理。
                          </t>
  </si>
  <si>
    <t>1.征地工作已完成。                 2.省国土厅已批复建设项目用地。</t>
  </si>
  <si>
    <t>一、11月份完成投资350万元，2017年累计完成投资3650万元。                                                                                                                           二、工程完成进度：                                                 1.已完成路基工程，完成级配碎石垫层,完成水沟；
2.4%水泥含量稳定碎石底基层100%，完成5%水泥稳定碎石路面调平层100%，5%水泥含量稳定碎石基层100%；
3.完成路面透层93.56%，完成路面下封层93.56%，完成水泥混凝土面层约占工程量的72%。</t>
  </si>
  <si>
    <t>项目分2标段，其中大桥标完成主墩0#块施工100%，完成主桥连续梁施工42%，完成小箱梁安装65%；路基路面标完成路基、涵洞施工87%，杜溪桥已完成盖梁建设，小箱梁吊装完成89.29%。</t>
  </si>
  <si>
    <t>正在开展征拆工作。</t>
  </si>
  <si>
    <t>一、11月份完成投资5000万元，2017年累计完成投资18180万元。  
二、工程进度：                                             1.项目纳入国省道PPP项目，已完成社会投资人招标并签订合作合同，于2016年12月15日启动，完成了项目部的组建，工地试验室及钢筋加工场的建设；
2.建设方案采用全线按快速化标准规划、部分路段预留条件分期实施的远近期结合方案，具体为：南山路立交以东近期仅实施快速路标准的主道工程即双向八车道城市主干路，且预留快速化条件；南山路立交以西按快速化实施扩建；                              
3.已完成全线施工图审查工作；已完成水土保持、防洪评价、通航条件影响等评价和论证的评审工作；正在开展地质灾害评估、压覆矿查询、文物调查、铁路并行段专项研究等工作；
4.已开始征地拆迁工作，先行工程外海立交正在进行路基、排水工程施工及管线迁改工作。</t>
  </si>
  <si>
    <t>1.五邑路扩建工程涉及较大面积征拆，且拆迁统计数量和标准与概算相比有较大规模增加（约2亿元）；
2.外海立交范围管线迁改工作进展缓慢。</t>
  </si>
  <si>
    <t>建议市公路局、高新区（江海区）协调落实。</t>
  </si>
  <si>
    <t>一、加铺段：
1、C15砼加宽完成7168.5㎡，占总量的84.54％；
2、3％水稳层加宽完成6952㎡，占总量的39.21％；
3、5％水稳层加铺完成64314㎡，占总量的70.62％；
4、面层砼浇筑完成50625㎡，占总量的49.72％。                                二、全挖段：
1、C15垫层（变更）完成12207㎡，占总量的51.46％；
2、3%水稳基层完成1544.3㎡，占总量的8.34％；
3、5％水稳基层完成1437㎡，占总量的48.34％ 。                        三、旧路处理工程：
1、挖除旧砼面板完成15475㎡，占总量的121.83％；
2、挖除旧路基层完成19897㎡，占总量的121.84％。</t>
  </si>
  <si>
    <t xml:space="preserve">
1、三级清单江门市财政局还未审查完成；
2、施工机械、拌合站近期故障率较高，拌合站运输车辆不受控，车辆数量不能保证影响施工进度。</t>
  </si>
  <si>
    <t>建议市公路局、市财政局协调落实。</t>
  </si>
  <si>
    <t>1、挖除旧砼面板已完成设计总量17916.5㎡；               
2、C15砼垫层已完成设计总量16548㎡；                               3、5％水稳层加铺已完成设计总量23989.4㎡；                 4、面层砼浇筑已完成设计总量38892.6㎡；                
5、混凝土防撞栏完成150m，占总量的4%；                 
6、排水沟完成150m，占总量的18.87%；                   
7、护栏段路肩硬化完成200m，占总量的9.47%。</t>
  </si>
  <si>
    <t xml:space="preserve">
1.三级清单江门市财政局还未审查完成；
2、路面主体完成后，钢筋混凝土防护栏模板和人员偏少。</t>
  </si>
  <si>
    <t>已全部落实</t>
  </si>
  <si>
    <t>施工已到尾声，年底通车。</t>
  </si>
  <si>
    <t xml:space="preserve">一、截止到11月22日本月完成投资195万元，2017年累计完成4867万元。                                                         二、工程进展：                                             1.胜利南交叉口衔接路段路基填筑施工完成4000m³，累计完成4000m³，累计完成100%； 
2.礼东大桥右幅12#墩桩基施工完成2根/98.4m，累计完成66.8%；引桥桩基累计施工完成43根/1125.2m，累计完成85.23%；
3.礼东大桥右幅14#、15#及9#墩系梁施工完成，基础系梁累计完成48.83m³，累计完成30.02%。
三、征地、改迁情况：                                                                                                         
1.完成征地130亩；
2.会港大道全线土规调整已完成；
3.本期实施范围的征地红线已印发至江海、新会区；
4.江海国土已将110亩土地（其中87.63亩水田）组卷上报至省国土厅，办理用地报批手续；    
5.自来水、通信线路均已完成临时迁改并投入使用。                                            </t>
  </si>
  <si>
    <t>1.实施范围调整及项目PPP改造导致已开工的部分工作面无法继续施工，调整及PPP改造时间未落实，给下步项目整体施工生产安排和经营管理带来巨大压力；                 
2.因受水田占补平衡问题制约，对项目总体施工产生影响巨大，目前已初步提出水田解决方案（分期分批解决），根据工期制定用地计划；
3.梁场电力迁改受礼乐街道改河影响，已停止施工，需街道重新确定位置后，重新立项迁改；
4.礼睦路至胜利南段，剩余2户拆迁户未能交地。因江珠高速征拆补偿、安置等遗留问题，街道与村委做了大量工作均未能取得成效，由于在预制梁场内，对梁场规划建设有很大的影响，已将问题反馈到总指办及江海区政府；           5.项目目前仅有工作面礼东大桥，下一步征地拆迁未有时间表。调整后的施工图设计未有明确完成时间，现场已无其他工作面。</t>
  </si>
  <si>
    <t>大鳌墟镇段施工单位已进场，进行软基处理等。大鳌圩镇至新联村段在确定建设模式后招标建设。</t>
  </si>
  <si>
    <t>1.全线有7处鱼塘征地宽度不足，影响路基填筑；
2.线外改河、改沟征地未开展，影响小桥施工开展；
3.横跨主线的11万伏及多条1万伏高压线未迁改，影响路基填筑。</t>
  </si>
  <si>
    <t>建议新会区政府督促当地镇政府加快征拆工作。</t>
  </si>
  <si>
    <t>本工程项目路基垫层铺设中。</t>
  </si>
  <si>
    <t>（1）进行H1 K0+000至H1 K0+800段的路基填挖工程。
（2）第三段Z1KO+000至Z1KO+159段路基土方开挖。</t>
  </si>
  <si>
    <t>部分建设用地指标及林地指标未落实。</t>
  </si>
  <si>
    <r>
      <t>东线工程（开平市环城公路东环段工程）(k0+000—k7+441)：</t>
    </r>
    <r>
      <rPr>
        <sz val="12"/>
        <color indexed="8"/>
        <rFont val="宋体"/>
        <family val="3"/>
        <charset val="134"/>
      </rPr>
      <t>一级公路，全长7.441公里，特大桥1512延米/座。</t>
    </r>
  </si>
  <si>
    <t>大桥完成主桥箱梁16#块施工，完成主桥边跨合拢，完成南岸引桥下部结构施工99%，完成路基、中小桥、涵洞施工92%。</t>
  </si>
  <si>
    <r>
      <t>北线东延线一期工程（开平市环城公路北环东延线一期工程）：</t>
    </r>
    <r>
      <rPr>
        <sz val="12"/>
        <color indexed="8"/>
        <rFont val="宋体"/>
        <family val="3"/>
        <charset val="134"/>
      </rPr>
      <t>一级公路，全长4.575公里，大桥657延米/1座。</t>
    </r>
  </si>
  <si>
    <t>水口红花大桥完成桩基施工79%，立柱完成77%，主墩完成25%，盖梁完成50%，箱涵完成67%；雨水箱涵完成34.5%；雨水管涵完成90%；土方完成80%，换填完成92%，水泥搅拌桩完成67%，箱梁完成30%。</t>
  </si>
  <si>
    <t>开平市环城公路北环东延线二期工程（开平快速干线北线东延线二期工程）</t>
  </si>
  <si>
    <r>
      <t>开平市环城公路北环东延线二期工程（开平快速干线北线东延线二期工程）：</t>
    </r>
    <r>
      <rPr>
        <sz val="12"/>
        <color indexed="8"/>
        <rFont val="宋体"/>
        <family val="3"/>
        <charset val="134"/>
      </rPr>
      <t>一级公路，全长2.297公里，双向六车道。</t>
    </r>
  </si>
  <si>
    <t>正在办理</t>
  </si>
  <si>
    <t>已完成施工招标工作，计划12月开工，正进行征地拆迁工作。</t>
  </si>
  <si>
    <t>开平市环城公路北环一期工程（开平快速干线北线一期工程）</t>
  </si>
  <si>
    <r>
      <t>开平市环城公路北环一期工程（开平快速干线北线一期工程）：</t>
    </r>
    <r>
      <rPr>
        <sz val="12"/>
        <color indexed="8"/>
        <rFont val="宋体"/>
        <family val="3"/>
        <charset val="134"/>
      </rPr>
      <t>一级公路，全长1.649公里，双向六车道。</t>
    </r>
  </si>
  <si>
    <t>项目正进行征地拆迁工作；施工单位已入场施工。</t>
  </si>
  <si>
    <t>造纸厂路段已开展路基施工；沙坪河大桥北岸引桥桩基已完成16根，主桥已完成8根；南岸引桥已完成11根，主桥已完成3根,钢栈桥6根。辅道进行软基处理双向水泥搅拌桩340根1972m，完成钉形水泥搅拌桩112根844m。</t>
  </si>
  <si>
    <t>1.发改局已批准调整建设规模和调整项目名称事宜。项目增加建设4.95公里的地下缆线管廊，投资规模由28314.16万元调整为31114.16万元，项目名称调整为“恩平市高铁客运站场路新建工程”。2.开展开工前准备工作。</t>
  </si>
  <si>
    <t>项目与深茂铁路开平站站前广场工程一起立项，一起实施，立项名称为深茂铁路开平站配套及道路工程。已完成前期工作，正进行路基清表及箱涵施工。</t>
  </si>
  <si>
    <t>S276线已完成施工招标，准备开工建设；S273、S274线已完成正在进行施工招标；S270、S272、S275、S364、S365、S367线已完成施工图已批复，正在进行招标前期工作。S271、S369等2条线路已完成施工图设计，待批复。</t>
  </si>
  <si>
    <t>安防工程从方案初审、评审、施工图审批、清单审批、招标文件审批，中间审批程序多、耗时长，导致项目进展缓慢。</t>
  </si>
  <si>
    <t>建议市公路局协调相关部门加快推动前期工作。</t>
  </si>
  <si>
    <t>用地指标：33.5米内以用地单独选址报批的279.2亩用地预审已报市国土，待市局审批后组件报送资料；33.5米外批次用地89亩资料计划已报新会区国土，待林地和规划意见完成后可组件资料送审。
林地指标，已过省清单，资料已组件完成报市林业局，待省批。</t>
  </si>
  <si>
    <t>①项目建议书已报市发改待批，财政承受能力报告和物有所值评价报告已报新会区财政，待审批报江门入库后，即可启动PPP实施单位招投标工作。
②工程方面：征地拆迁基本完成，七堡山段已完成边坡的土方开挖平整约50亩，全线公路树基本完成砍伐，钻探、设计单位已进场，冷水场段施工单位已进场开始打桩作软基处理。</t>
  </si>
  <si>
    <t>鹤山段（K42+000～K50+300），正在进行施工招标。
恩平段（K156+000～K175+409），正在进行施工招标。</t>
  </si>
  <si>
    <t>该项目未涉及土地使用情况。</t>
  </si>
  <si>
    <t>一、NFZH1合同段疏浚工程于10月14日开工，本月（10月30日-11月27日止）共完成疏浚39.44万m3，累计完成疏浚50.83万m3。清礁工程于2017年9月19日正式开工，10月6日因村民阻挠暂停施工。11月7日复工，本月（11月7日-27日）共完成44300m3，累计完成清礁50280m3。二、NFZH2合同段于3月25日正式复工，至9月7日完成全部施工内容，并通过质量检测，累计完成疏浚工程量278.3万m3，完成进度的100%，10月27日通过了交工预验收，11月17日将交工资料报送省质量监督站质量鉴定。三、碍航渔栅、蚝排拆迁工作于2月15日正式开始，截止11月22日，共拆除渔栅400门，拆迁浮动蚝排208排，固定蚝排已拆除2675 m2，已测量确认的固定蚝排数33182m2。四、11月14日，江门局冼桂盛局长与陈通总工程师到工程现场就施工进展情况进行工作部署。五、11月21日，省局吴镇光副局长与基建处叶明波副处长到那扶河工程现场了解进展情况，并督促施工单位加大人力、设备投入，保证工程年底顺利交工验收。</t>
  </si>
  <si>
    <t>一、地方配套资金尚未落实到位。根据项目建设计划，江门市地方配套资金总额12146万元，截至目前实际落实2150万元，缺口达9996万元。                                                                                                                                          
二、碍航渔栅、蚝排拆迁工作推进缓慢。2016年11月21日我局与各镇政府签订了拆迁合同，12月2日拆迁费用支付到位，按合同约定各镇将在收到拆迁款后30日内完成拆迁，但各镇未能按合同要求完成拆迁任务,拆迁进度滞后。另外，汶村镇碍航蚝排拆迁出现新问题。该镇与我局签订的拆迁协议书中明确蚝排处置方式为迁移，但目前该镇的养殖户要求将蚝排处置方式调整为拆除，则补偿费用由迁移费调整为拆除费（费用由1113元/排调整为4840元/排），费用增加约133万元。目前正在办理合同变更手续，给拆迁工作落实时间增加了不确定性。</t>
  </si>
  <si>
    <t>建议江门航道局协调相关部门、台山市汶村镇政府落实相关工作。</t>
  </si>
  <si>
    <t>已落实首期项目600亩土地</t>
  </si>
  <si>
    <t>项目一标段工程方面：深层地基处理及挡土墙施工均已启动并正在稳步推进。其中，深层地基处理中粗砂垫层铺设已完成、塑料排水板插打已完成85%的工程量，深层真空预压已完成76.3%的工程量，挡土墙浇筑已完成49%的工程量；二标段工程方面：已完成营区建设，灌注桩施工已完成43%的工程量，PHC桩施工已完成2%的工程量。</t>
  </si>
  <si>
    <t>已完成3000吨级泊位改造。</t>
  </si>
  <si>
    <t xml:space="preserve">  1.已完成捣制扭王块1500块。
2.炸石地段已完成清表工作。
3.地表覆盖土层厚度勘察工作已完成，并已计算出地表覆盖土方5.8万立方。
4.9月14日开始清挖就近爆破取石地段地表覆盖土，目前已清挖4万立方。
5.已取得施工航道水域水上水下施工作业证和水上水下作业许可。</t>
  </si>
  <si>
    <t>因清表勘察后发现该地段地表土覆盖较厚，由于爆破取石地段前期未进行地质勘察论证和制定土方外运及取石方案，严重影响了爆破取石进度。</t>
  </si>
  <si>
    <t>建议台山市政府督促落实。</t>
  </si>
  <si>
    <t xml:space="preserve">已完成广海渔港升级改造和整治维护项目实施方案说明书、工程概算、施工图设计等前期工作，正在积极落实建设资金。                                                                                                        </t>
  </si>
  <si>
    <t>地方政府资金缺乏，建设资金未能及时到位。</t>
  </si>
  <si>
    <t>建议台山市政府协调落实。</t>
  </si>
  <si>
    <t>1.道路红线内约689324.49平方米，其中建设用地510255平方米。
2.已办理国土用地意见。</t>
  </si>
  <si>
    <t>1.桥梁工程累计完成80%。
2.土石方工程累计完成85%。
3.涵洞工程累计完成90%。
4.道路工程累计完成70%。
5.排水及消防工程累计完成60%。
6.交通工程累计完成7%。</t>
  </si>
  <si>
    <t xml:space="preserve">1.K2+250~K2+286段(协力厂)未提交用地，6月23日蓬江区现场会议决定：缺项验收。
</t>
  </si>
  <si>
    <t>建议市建管中心、蓬江区政府落实。</t>
  </si>
  <si>
    <t>已完成规划二路石头路～滨江大道段道路施工，正在进行规划二路与江沙路连接段交叉口路基施工,以及10kv高压线保护工作。</t>
  </si>
  <si>
    <t>1、已完成鹅公山隧道以南段道路施工, 正在进行隧道南段路灯、交通监控、配电工程施工。
2、已完成隧道以北马岗山土石方开挖、雨水箱涵、污水管线等基槽开挖和隧道以北自来水迁改工作，正在进行隧道以北高压线迁改和篁边山土方开挖。</t>
  </si>
  <si>
    <t>1.道路红线范围内约207794平方米，其中城乡建设用地约42703平方米，交通水利用地141582平方米，农用地18709平方米，未利用地4800平方米。
2.市国土局已出具用地意见。</t>
  </si>
  <si>
    <t>主线路面完成，交通、照明等配套工程正在施工。</t>
  </si>
  <si>
    <t>已完成95%的工程量，除胜利南路与会港大道交接处管道敷设工程尚未完成外，其余工程已基本完成。</t>
  </si>
  <si>
    <t>因胜利南延长线与会港大道交接处建设未完工，暂不具备管道敷设施工条件。</t>
  </si>
  <si>
    <t>1.道路红线内约7200平方米，城镇建设用地7200平方米。
2.已办理国土用地意见。</t>
  </si>
  <si>
    <t>排水管道完成90%，软基处理基本完成，路基完成50%。</t>
  </si>
  <si>
    <t>红线范围内征地已落实，无新增用地（局部未移交）</t>
  </si>
  <si>
    <t>一、投资情况：11月完成投资359.84万，2017年累计完成1305.88万元。                                                    二、项目进展情况：                                     1.K0+000～K0+260土方开挖本月完成3722m³，累计完成37310m³，完成85%；路基填筑土方本月完成4850m³，累计完成16570m³，占比45%；                                                      2.K0+561～K0+731段方渠本月完成170米，总完成340米占全部比例63%；                                             3.K0+280涵洞全部完成；                                                                4.K0+000～K0+750段雨水井本月完成20座，累计完成27座，占全部比例88%；段污水井本月完成4座，累计完成13座，占全部比例45%；雨污水管道施工完成502米，占比45%。</t>
  </si>
  <si>
    <t>横跨路基高低压线、配电房等征拆问题，使路基不能拉通施工，影响水泥搅拌桩和路基换填施工。</t>
  </si>
  <si>
    <t>建议市建设集团有限公司协调市交通投资有限公司加快推进。</t>
  </si>
  <si>
    <t>市建设集团有限公司
市交通投资有限公司</t>
  </si>
  <si>
    <t>1.道路红线内约221445平方米，其中交通水利用地180736平方米，为现状道路，城镇建设用地38757平方米。
2.已办理国土用地意见。</t>
  </si>
  <si>
    <t>1.桥梁工程：北侧桥梁完工，南侧基础完成70%，预制箱梁完成100%
2.排水工程累计完成98%
3.道路工程累计完成92%
4.交通工程累计完成54%
5.照明工程累计完成80%
6.消防给水工程累计完成100%.
7.电力迁改完成92%。
8.沥青加铺完成40%。</t>
  </si>
  <si>
    <t>1.道路红线范围面积110989.86平方米，公路用地约12966平方米.城镇建设用地约97304.5平方米
2.不合土规地类为沟渠，面积约719平方米（1.09亩）</t>
  </si>
  <si>
    <t>工程完工，正在收尾整改。</t>
  </si>
  <si>
    <t>1.道路红线内约136544平方米，其中一般农地12556平方米，林业用地32074平方米，城镇建设用地38185平方米，风景施游用地53729平方米
2.隧道部分：由于未符合土规，已办理南北洞口施工临时用地手续。
道路部分：土规未符合，征地拆迁未完成。</t>
  </si>
  <si>
    <t>1.本月南山路K0+780隧道左洞明洞换填地基处理完成约400㎡，完成100%，管桩施工累计完成130根，约45%。
2.K0+780隧道右洞塌方段洞口长管棚施工完成。</t>
  </si>
  <si>
    <t xml:space="preserve">1.部分土规不符合，道路施工难以开展。
2.金溪村、南山村提出历史遗留问题未能及时解决，影响征地拆迁工作。
3.金溪村K0+780隧道出口工厂拆迁进度缓慢，影响征地拆迁工作。
</t>
  </si>
  <si>
    <t>道路工程:沥青路面已完成。
路灯、交通信号灯及附属工程:累计完成85%。</t>
  </si>
  <si>
    <t xml:space="preserve">1.K0+200-K0+300左侧山坡顶仓库未拆影响该范围人行道和部分机动车道施工。  
</t>
  </si>
  <si>
    <t>1.道路红线内约106324平方米，其中交通水利用地46960平方米，为现状道路，城镇建设用地50814平方米。项目不涉及占用蓬江区基本农田和高标准基本农田的建设项目。
2.已办理国土用地意见。</t>
  </si>
  <si>
    <t>正进行清表和现场管线迁移.施工围蔽。路基换填开挖土方4500m³，污水管埋设完成100m。</t>
  </si>
  <si>
    <t>约47亩施工场地未提交，约占施工用地55.3%。其中丹灶河桥施工用地及道路南侧综合管廊用地为工程实施关键部位，上述施工用地未提交，严重影响工程开工建设。</t>
  </si>
  <si>
    <t xml:space="preserve">
道路左幅完成雨污水管道施工100%；路基施工完成100%;基层基本完成。</t>
  </si>
  <si>
    <t>1.道路红线内约46158平方米，其中交通水利用地23071平方米，为现状道路，城镇建设用地13149平方米。项目不涉及占用蓬江区基本农田和高标准基本农田的建设项目。
2.已办理国土用地意见。</t>
  </si>
  <si>
    <t>1.桥梁桩基全部完成。
2.完成右幅道路沥青铺设。</t>
  </si>
  <si>
    <t>10KV高压线电气部分迁改未落实。</t>
  </si>
  <si>
    <t>建议市建管中心协调供电部门落实。</t>
  </si>
  <si>
    <t>不涉及新增用地</t>
  </si>
  <si>
    <t>1、龙湾路天桥、迎宾路天桥、、东华二路天桥已完成交通疏导、绿化迁移、管线迁移工作。双龙大道人行天桥剩余1条电力迁改未完成。
2、市区4座天桥共计桩基49根，目前已完成14根（龙湾天桥14根，其他天桥0根），剩余35根。目前桩机已转移至中信银行天桥,其余2座由于规划问题及阻工问题未有进度。</t>
  </si>
  <si>
    <t>1.东华一路天桥因阻工问题无法进场施工。
2.港口路人行天桥因规划问题位置未定暂无施工进度。</t>
  </si>
  <si>
    <t>同德一路正在进行水稳层铺设，东庆南准备铺设碎石垫层。侨兴南路东侧完成清表和部分换填，侨兴南路西侧完成路基工程。</t>
  </si>
  <si>
    <t>1、军用光缆位于扩宽道路扩宽范围内；2、剩余路段排水施工无法确保双向两车道通车；3、电信同意把沿线线路迁至东侧人行道，但进展缓慢。</t>
  </si>
  <si>
    <t>建议新会区政府协调相关单位、部门落实。</t>
  </si>
  <si>
    <t>建议新会区政府协调国土部门落实。</t>
  </si>
  <si>
    <t>已完成招投标工作，签订施工合同、监理合同，施工单位、监理单位已进场施工。</t>
  </si>
  <si>
    <t>已完成工可、立项工作，已完成设计单位招投标工作，施工队进场。</t>
  </si>
  <si>
    <t>目前土石方开挖完成163.1万方，土方填筑完成39.5万方；单向水泥搅拌桩完成24.8万m；双向水泥搅拌桩完成13100m；高压旋喷桩完成26386m；塑料排水板完成20.0万m；挡土墙完成760m；边坡防护挡墙完成390m；雨水管完成1520m。</t>
  </si>
  <si>
    <t>完成软基处理，进行桥梁基础和管廊施工。</t>
  </si>
  <si>
    <t>完成综合管廊、左幅路基施工。</t>
  </si>
  <si>
    <r>
      <t>滨江快线（江侨路－南山路）：</t>
    </r>
    <r>
      <rPr>
        <sz val="12"/>
        <color indexed="8"/>
        <rFont val="宋体"/>
        <family val="3"/>
        <charset val="134"/>
      </rPr>
      <t>城市快速路，长4870米。</t>
    </r>
  </si>
  <si>
    <t>已完成项目建议书编制、评审。工可设计一体招标工作已完成，正开展方案设计。甘化片区及周边地块的交通路网研究于已10月提供中期研究成果。路线方案待相关部门研究。</t>
  </si>
  <si>
    <r>
      <t>甘棠路（江北路-发展大道）：</t>
    </r>
    <r>
      <rPr>
        <sz val="12"/>
        <color indexed="8"/>
        <rFont val="宋体"/>
        <family val="3"/>
        <charset val="134"/>
      </rPr>
      <t>全长约1.98公里,宽63米，双向6车道。</t>
    </r>
  </si>
  <si>
    <r>
      <t>发展大道东延线（港口路-江边）</t>
    </r>
    <r>
      <rPr>
        <sz val="12"/>
        <color indexed="8"/>
        <rFont val="宋体"/>
        <family val="3"/>
        <charset val="134"/>
      </rPr>
      <t>：全长1115米，宽66米，双向8车道，含缆线综合管廊。</t>
    </r>
  </si>
  <si>
    <r>
      <t>蛇山路（甘棠路－海傍路）</t>
    </r>
    <r>
      <rPr>
        <sz val="12"/>
        <color indexed="8"/>
        <rFont val="宋体"/>
        <family val="3"/>
        <charset val="134"/>
      </rPr>
      <t>：城市次干路，全长约1000米，宽30米，双向6车道。</t>
    </r>
  </si>
  <si>
    <t>1.道路红线内约8828平方米，城镇建设用地8828平方米。
2.正办理国土用地意见</t>
  </si>
  <si>
    <t>1.清表完成，挡土墙施工完成。
2.排水施工完成5%。</t>
  </si>
  <si>
    <t>1.11月8日已完成预算财政审核定案盖章工作。
2.已发施工招标公告，计划12月4日开标。</t>
  </si>
  <si>
    <t>已完成工程勘察，初步设计成果已征询部门意见，正按照部门意见修改，准备组织初步设计评审。</t>
  </si>
  <si>
    <r>
      <t>船厂一路（沿江路—礼华街）：</t>
    </r>
    <r>
      <rPr>
        <sz val="12"/>
        <color indexed="8"/>
        <rFont val="宋体"/>
        <family val="3"/>
        <charset val="134"/>
      </rPr>
      <t>城市次干路，全长约340米，宽30米。</t>
    </r>
  </si>
  <si>
    <t>项目涉及征地拆迁，征地拆迁工作列入三旧改造中实施，未有具体的完成计划。</t>
  </si>
  <si>
    <r>
      <t>蓬江河：</t>
    </r>
    <r>
      <rPr>
        <sz val="12"/>
        <color indexed="8"/>
        <rFont val="宋体"/>
        <family val="3"/>
        <charset val="134"/>
      </rPr>
      <t>（北街水闸-新礼桥）段跨河桥美化、亮化。</t>
    </r>
  </si>
  <si>
    <t>1、已基本完成南岸印迹北街段工程，完成了绿道的路面铺设和沿岸围栏建设工作；
2、已基本完成众兴路、水埠头、余庆里、墟顶广场、新会县丞署遗址等景点宫灯亮化工程；
3、墟顶片区管线下地及道路改造工程。目前新盛街、京果街、东南胜街、卖鸡地、接龙里、打铁街、墟顶街、泰宁里路面花岗岩石铺设已基本完成，下一步开展相关部门协调会，准备铺设管线。</t>
  </si>
  <si>
    <r>
      <t>釜山人行天桥：全</t>
    </r>
    <r>
      <rPr>
        <sz val="12"/>
        <color indexed="8"/>
        <rFont val="宋体"/>
        <family val="3"/>
        <charset val="134"/>
      </rPr>
      <t>长约530米，宽7米。</t>
    </r>
  </si>
  <si>
    <t>已完成预算审核和立项建安费调整工作。</t>
  </si>
  <si>
    <t>市区道路维修项目（蓬江区）</t>
  </si>
  <si>
    <r>
      <rPr>
        <b/>
        <sz val="12"/>
        <color indexed="8"/>
        <rFont val="宋体"/>
        <family val="3"/>
        <charset val="134"/>
      </rPr>
      <t>市区道路维修项目：</t>
    </r>
    <r>
      <rPr>
        <sz val="12"/>
        <color indexed="8"/>
        <rFont val="宋体"/>
        <family val="3"/>
        <charset val="134"/>
      </rPr>
      <t>道路维修。</t>
    </r>
  </si>
  <si>
    <t>项目共有4个工程，其中炮台南路和华园中路已完成招标工作，全面开展施工；永盛二路、丰康路与吉利街项目于12月开标并进入施工阶段。</t>
  </si>
  <si>
    <t>市区道路维修项目（高新区 江海区）</t>
  </si>
  <si>
    <t>江海一路已动工建设，已完成总体工程量的25%；永康路正在进行施工前准备工作，近期内进场施工；蓢溪路、文昌路、南苑社区道路已进场施工，已完成总体工程量的15%。</t>
  </si>
  <si>
    <t>工程基本按原计划推进实施，由于前期工作投资额占总体工程投资额比例较小，导致投资完成率落后时间进度。</t>
  </si>
  <si>
    <t>建议高新区（江海区）督促加快建设。</t>
  </si>
  <si>
    <r>
      <rPr>
        <b/>
        <sz val="12"/>
        <color indexed="8"/>
        <rFont val="宋体"/>
        <family val="3"/>
        <charset val="134"/>
      </rPr>
      <t>港口路（迎宾路－跃进路）：</t>
    </r>
    <r>
      <rPr>
        <sz val="12"/>
        <color indexed="8"/>
        <rFont val="宋体"/>
        <family val="3"/>
        <charset val="134"/>
      </rPr>
      <t>加铺沥青。</t>
    </r>
  </si>
  <si>
    <t>已完成项目前期工作，正在进行施工。</t>
  </si>
  <si>
    <r>
      <rPr>
        <b/>
        <sz val="12"/>
        <color indexed="8"/>
        <rFont val="宋体"/>
        <family val="3"/>
        <charset val="134"/>
      </rPr>
      <t>白沙大道西（白沙桥－劳动大学）路面大修工程：</t>
    </r>
    <r>
      <rPr>
        <sz val="12"/>
        <color indexed="8"/>
        <rFont val="宋体"/>
        <family val="3"/>
        <charset val="134"/>
      </rPr>
      <t>一、二级公路，全长5.15公里，双向4（6）车道 。</t>
    </r>
  </si>
  <si>
    <t>新会段正征询相关部门意见。</t>
  </si>
  <si>
    <t>已完成招标流程，目前已进场施工并完成部分绿化工程，计划12月份完成路基工程。</t>
  </si>
  <si>
    <t>已完成工程招标，已开始进场施工，已完成部分路面建设，12月份完成道路、照明工程，2018年1月份完成人行道和相关道路标线、交通、绿化。</t>
  </si>
  <si>
    <t>已完成工程招标，已完成部分路面建设，2018年1月份完成路面修复，2月份完成路面沥青敷设，3月份完成相关交通工程。</t>
  </si>
  <si>
    <t>已完成项目前期工程，准备进场施工。</t>
  </si>
  <si>
    <r>
      <t>龙舟街（龙舟路-龙舟一路）：</t>
    </r>
    <r>
      <rPr>
        <sz val="12"/>
        <color indexed="8"/>
        <rFont val="宋体"/>
        <family val="3"/>
        <charset val="134"/>
      </rPr>
      <t>原规划一路，新建工程，城市次干路，全长约520米，宽30米。</t>
    </r>
    <r>
      <rPr>
        <b/>
        <sz val="12"/>
        <color indexed="8"/>
        <rFont val="宋体"/>
        <family val="3"/>
        <charset val="134"/>
      </rPr>
      <t xml:space="preserve">
龙舟路（江门大道-建设三路）：</t>
    </r>
    <r>
      <rPr>
        <sz val="12"/>
        <color indexed="8"/>
        <rFont val="宋体"/>
        <family val="3"/>
        <charset val="134"/>
      </rPr>
      <t>原规划四路，新建工程，城市次干路，全长约770米，宽30米。</t>
    </r>
    <r>
      <rPr>
        <b/>
        <sz val="12"/>
        <color indexed="8"/>
        <rFont val="宋体"/>
        <family val="3"/>
        <charset val="134"/>
      </rPr>
      <t xml:space="preserve">
龙舟一路（江门大道-建设三路）：</t>
    </r>
    <r>
      <rPr>
        <sz val="12"/>
        <color indexed="8"/>
        <rFont val="宋体"/>
        <family val="3"/>
        <charset val="134"/>
      </rPr>
      <t>原规划五路，新建工程，城市次干路，全长约740米，宽40米。</t>
    </r>
  </si>
  <si>
    <t>项目已完成发改立项，正进行施工图设计。</t>
  </si>
  <si>
    <t xml:space="preserve">已完成工程建设。                                                                                                                                                                </t>
  </si>
  <si>
    <t>1、中山路18号-38号连廊骑楼基础施工完成，柱施工完成；
2、中山路19号、21号楼、市府门诊、普查办、新闻中心外墙清洗、修复完成；
3、管线顶管施工约完成30%；</t>
  </si>
  <si>
    <t xml:space="preserve">示范段北面外立面施工完成；城东路两侧已完成预埋管安装和砼路面施工长度各完成约215米，南面外立面清洗、修复、底灰基本完成，饰面漆施工60%，北面外立面清洗、修复和腻子灰约完成60%；
支线管线沟施工城东路南面和北面约完成 70%，学宫路、县前路北面完成；管线顶管施工约完成40%。                                                                                                                                                         </t>
  </si>
  <si>
    <t>工程形象进度：已完成总体工程90%。</t>
  </si>
  <si>
    <t>车行道完成95%，路灯完成90%，人行道完成70%，绿化完成70%，总体工程完成85%。</t>
  </si>
  <si>
    <t>用地面积约121.74亩（基本完成）</t>
  </si>
  <si>
    <t>2017年2月15日在开平市公共资源交易中心公开开标，中标单位为：广东耀南建筑工程有限公司。合同已签订。工程勘察工作已完成，工程施工设计基本完成，工程施工已开工，A路：挖土完成100%、水泥搅拌桩完成23475根；Ｂ路：挖土完成100%、水泥搅拌桩完成5613根；C路：搅拌桩试桩5409根、挖土完成100% 、管桩已完成163根； LA路：挖土完成100%、水泥搅拌桩完成2801根；LB：路挖土完成100%、 水泥搅拌桩完成3078根 。 2017年4月5日施工监理在开平市公共资源交易中心公开开标，中标单位为： 广州市财贸建设开发监理有限公司，合同已签订，监理工作已开展。</t>
  </si>
  <si>
    <t>有以下的场地需业主协调处理：1. A路段K0+280处有一高压电钢架位于路中间，需贵中心尽快协调迁移。
2. A路段K0+360~K0+400处未填土，该段还有一抽水站，请贵中心尽快协调迁移该处的抽水站并及时回填该段的土方。
3. A路段K0+480路中间有一个中国移动的电井，需贵中心协调迁移。
4、A路段与G325国道交接处有水闸一个、两个水表需、3艘龙舟需贵中心协调迁移。
5.C路段CK0+020~CK0+320位于原有水沟中，施工时将会影响村民灌溉农田，需贵中心协调村委解决施工期间的农田灌溉方案。
6、C路段与G325国道交接处有一横跨C路的通信线需协调迁移。</t>
  </si>
  <si>
    <t>建议开平市政府协调相关部门尽快落实。</t>
  </si>
  <si>
    <t>利用原有征地范围</t>
  </si>
  <si>
    <t xml:space="preserve">完成竣工验收               </t>
  </si>
  <si>
    <t>项目施工建设中。</t>
  </si>
  <si>
    <t>排水管安装已完成，路面基层已基本完成，正在进行基层摊铺、人行道路缘石安装。</t>
  </si>
  <si>
    <t>人行道铺砖已完成、沥青路面摊铺已完成、绿化己全部完成；裕民路至中山路标线己完成。</t>
  </si>
  <si>
    <t>已安装完成全路段中间绿化带及侧分带路缘石。完成全路段花圃内种植土回填及中间绿化带的绿化种植工作。完成全路段新建人行道施工及中国银行至国税段电缆沟装饰井盖的安装。完成裕民路至东升路段两侧、东升路至国税段北侧的沥青摊铺工作。</t>
  </si>
  <si>
    <t>已完成排水管道、路基基层和路面，正在捣制人行道。</t>
  </si>
  <si>
    <t>已完成桩基施工，正进行立柱及盖梁施工。</t>
  </si>
  <si>
    <t>牛良线福坪桥因村民对原桥位的桥向提出异议，需变更桥向设计。施工过程中桩基础出现较大溶洞，需变更设计，影响建设进度。</t>
  </si>
  <si>
    <t>下穿深茂铁路高龙大桥新建公路工程</t>
  </si>
  <si>
    <r>
      <rPr>
        <b/>
        <sz val="12"/>
        <color indexed="8"/>
        <rFont val="宋体"/>
        <family val="3"/>
        <charset val="134"/>
      </rPr>
      <t>下穿深茂铁路高龙大桥新建公路工程：</t>
    </r>
    <r>
      <rPr>
        <sz val="12"/>
        <color indexed="8"/>
        <rFont val="宋体"/>
        <family val="3"/>
        <charset val="134"/>
      </rPr>
      <t>一级公路，全65米，含一座25延米小桥。</t>
    </r>
  </si>
  <si>
    <t>正在进行桩基施工，累计完成7根桩。</t>
  </si>
  <si>
    <t>该项目为新增重点项目，于11月份动工建设，目前项目按预期顺利推进，预计年底前可完成目标任务。</t>
  </si>
  <si>
    <t>下穿深茂铁路大槐大桥新建公路工程</t>
  </si>
  <si>
    <r>
      <rPr>
        <b/>
        <sz val="12"/>
        <color indexed="8"/>
        <rFont val="宋体"/>
        <family val="3"/>
        <charset val="134"/>
      </rPr>
      <t>下穿深茂铁路大槐大桥新建公路工程：</t>
    </r>
    <r>
      <rPr>
        <sz val="12"/>
        <color indexed="8"/>
        <rFont val="宋体"/>
        <family val="3"/>
        <charset val="134"/>
      </rPr>
      <t>一级公路，全65米，含一座25延米小桥。</t>
    </r>
  </si>
  <si>
    <t>正在进行桩基施工，累计完成4根桩。</t>
  </si>
  <si>
    <t>下穿深茂铁路车坪大桥新建公路工程</t>
  </si>
  <si>
    <r>
      <rPr>
        <b/>
        <sz val="12"/>
        <color indexed="8"/>
        <rFont val="宋体"/>
        <family val="3"/>
        <charset val="134"/>
      </rPr>
      <t>下穿深茂铁路车坪大桥新建公路工程：</t>
    </r>
    <r>
      <rPr>
        <sz val="12"/>
        <color indexed="8"/>
        <rFont val="宋体"/>
        <family val="3"/>
        <charset val="134"/>
      </rPr>
      <t>一级公路，全65米，含一座26延米小桥。</t>
    </r>
  </si>
  <si>
    <t>正在进行钻机平台填筑及路基开挖、换填、填筑。</t>
  </si>
  <si>
    <t>一、设计标进度情况
截至12月份，交通黑点项目设计标已完成招标、方案设计等工作，并已签订合同。由于部分方案点位变更，我支队正与中标商签订补充协议，完成后，我支队将根据合同约定，付清设计标费用（10.8万元）。预计12月15日前完成。
二、工程标进度情况
工程标于11月底完成招标，我支队全力推进工程施工等工作。工程于12月2日进场施工，预计于12月20日完工，12月25日验收，12月31日完成工程支付。截至12月份，工程合同尚未签订，我支队全力协助完成相关工作。</t>
  </si>
  <si>
    <t>不涉及土地。</t>
  </si>
  <si>
    <t>一、市公路局负责的高速公路、国、省道路牌升级改造工作：蓬江、江海、新会、鹤山、恩平已完成改造工程；开平已完成路牌初步设计，并已开工，预计可于12月中旬全部完成升级改造工程；台山市政府已回复将承担相关费用，目前已完成更改信息13处，结合前期“路政宣传月”活动，已拆除46块违法非公路标志，其余的违法非公路标志拆除工作亦有序推进；由于拆除工作均非公路部门出资，不能统计工程量，拟改为完善其它路牌信息，预计可于12月中下旬完成升级改造工作。截止11月底，累计完成投资额101万元。
二、市交通局负责的县、乡道路牌升级改造工作:蓬江、江海、台山已完成路牌升级改造；新会正在更新路牌施工，同时分镇逐步清拆违章标广告牌；开平已完成施工图设计，正在审核造价；鹤山已进场施工，预计11月中完工；恩平已完成部分路牌升级改造，其余新建路牌正在开展施工图设计。截止11月底，累计完成投资额129.02万元。
三、市公安交管局已完成市政道路路牌升级改造工作，累计完成投资额230万元。
四、市民政局负责路名牌升级改造工作。蓬江区对辖区内损坏的路牌进行更新改造、对新建道路及时设置路牌，新设立路牌38块；江海区新设立32块路牌；新会区会城街道路牌升级改造工作由会城街道建环局负责，三区路牌升级改造工作将于12月下旬全部完成。截止今年11月，三区共落实工作经费22万元，完成投资金额15万元。
五、市旅游局负责的旅游景点（区）交通导向标识和指示标志牌已按进度完成投资额306.7万元。
六、市住建局负责公共服务类标识标志牌升级改造工作。目前市住建局完成投资额35.8万元；蓬江区已落实改造资金30万元并申请立项；江海区已完成方案初稿，累计完成投资额约7万元；新会区已完成设计方案，准备进行设计与工程招标。目前落实资金3万元。</t>
  </si>
  <si>
    <t>未供地</t>
  </si>
  <si>
    <t>项目最新拟选厂址已确定，已取得江门市城乡规划局的规划选址意见。项目EPC总承包合同已签，初步设计已审核完毕，已订购部分设备，土地尚未交付使用。</t>
  </si>
  <si>
    <t>项目厂址范围内部分土地未收回，需尽快完成土地交付。下一步，将加快衔接项目用地整理环节和用地招拍挂流程。</t>
  </si>
  <si>
    <t>建议高新区（江海区）协助尽快完成供地工作。</t>
  </si>
  <si>
    <t>项目用地2200亩，已全部落实。</t>
  </si>
  <si>
    <t xml:space="preserve">工程总体进度累计完成66.52%，其中建筑工程累计完成92.31%，安装工程累计完成26.69%，调试工程累计完成11.49%。
   </t>
  </si>
  <si>
    <t>工程验收问题。新会电厂土建工程和设备调试将于今年下半年陆续完成，到时涉及大量政府部门的检查验收工作。</t>
  </si>
  <si>
    <t>建议新会区政府协助落实各项验收工作。</t>
  </si>
  <si>
    <t>目前项目的工可报告和环评报告已经基本编制完成；正在办理管网走向征询相关村委会意见、管网途经厂区同意意见书、环评审批（已二次公示，尚欠专家评审）、管网设计方案防洪论证、穿越公路部分管网编制安全评估报告等。</t>
  </si>
  <si>
    <t>一、供热管网规划待审批；
二、项目立项待审批；三、项目规划待审批；四、项目环评待审批。</t>
  </si>
  <si>
    <t>1号机组：建安施工处于收尾阶段，正在全力推动装料准备工作。核岛土建方面：正在进行堵洞和核清洁等土建尾项工作。核岛安装方面：1号核岛系统已全部移交；调试方面：1号机组热试升温升压阶段工作结束。11月15日，新燃料引入HK厂房完成，11月23日，IRWST制硼开始。常规岛方面：1号常规岛系统全部移交，7月27日，非核冲转试验完成。
2号机组：核岛安装处于高峰，调试工作逐步展开。核岛土建方面：房间移交基本完成，正在进行机械孔洞封堵和二次钢结构施工。核岛安装方面：除主泵水力部件及电机外其他主设备全部完成就位、安装；正在推动42个冷试关键系统水压试验和系统移交。常规岛方面：设备安装处于收尾阶段，剩余GEX系统未移交调试。</t>
  </si>
  <si>
    <t>已完成3.3万千瓦光伏发电机组建设。</t>
  </si>
  <si>
    <t xml:space="preserve">项目工程已全面完成。6月28日正式并网发电。    </t>
  </si>
  <si>
    <t>1、征地工作方面：变电站征地及办理相关用地手续工作进度较慢，需加快工作进度。包括110千伏江门蓬江丰盛输变电工程，需加快办理站址用地手续，加快盛新路建设，确保变电站及电缆沟具备施工条件；220千伏江门新会司前(罗坑)输变电工程、220千伏江门市区杜阮输变电工程、220千伏江门开平湾琴(苍城)输变电工程，上述变电站工程由于站址征地进度滞后，原计划2017年底投产的项目，已经调整到2018年投产，目前工期已经十分紧张，请相关属地政府及相关职能部门大力支持，加快征地及办理相关用地手续工作进度。
2、青赔工作进度方面：属地政府大力支持，加大青赔协调力度。包括：220千伏江门鹤山茅坪(南中)输变电工程、220千伏江门粤电新会天然气发电热电联产项目接入系统工程，青赔工作量及民事协调难度很大。</t>
  </si>
  <si>
    <t>1、建议蓬江区政府、新会区政府、开平市政府协调相关部门落实征地工作。
2、建议新会区政府、鹤山市政府协调相关部门落实青赔工作。</t>
  </si>
  <si>
    <t>正常推进。</t>
  </si>
  <si>
    <t>第一段1.5公里施工标准备投标。</t>
  </si>
  <si>
    <t>项目已基本完成。</t>
  </si>
  <si>
    <t>目前正在试产，A、B厂房、设备房及单体建筑周边道路已完成建设，E厂房地块已平整，目前正在外墙和保卫室建设，C、D宿舍楼已封顶，共15层，由于宿舍楼设计变更，工期延误，计划2018年1月完成建设，3月初投入使用。</t>
  </si>
  <si>
    <t>海信空调生产线升级改造已完成。</t>
  </si>
  <si>
    <t>首期生产厂房、消防水池已完成，室内、室外装修已完成，单体周边水泥路面铺设已完成，绿化已完成。设备已完成购置，部分设备已放置生产厂房。计划18年2月进行安装调试。</t>
  </si>
  <si>
    <t>一期：办公楼（共23层）已完成22层楼板，1号车间、4号车间、1号宿舍和2号宿舍已封顶。
二期：2号车间完成4层楼板，3号车间完成3层楼板。</t>
  </si>
  <si>
    <t>所有光伏设备已完成铺设，目前部分设备已投入使用。</t>
  </si>
  <si>
    <t>综合楼、1号厂房已完成建设，正在进行2号厂房的设计规划。因信义路规划调整，企业根据规划局的要求重新设计厂区图纸，并已提交至规划分局，目前规划分局正对厂区设计图纸进行会审。</t>
  </si>
  <si>
    <t>租赁厂房</t>
  </si>
  <si>
    <t>威铝新厂智能制造基地已投入运营，现有运营场地已进驻42台机器，并租赁给威铝公司约50台机床。项目教育、珠宝加工板块的运营公司已成立，正在接洽高新区创新创业园的场地租赁事宜。</t>
  </si>
  <si>
    <t>宿舍楼已经封顶，正在进行内部装修。</t>
  </si>
  <si>
    <t>1号厂房扩建、3号厂房已动工建设。</t>
  </si>
  <si>
    <t>1.项目一期用地已完成出让，正在办理《不动产登记证》。
2.企业正在进行厂区规划设计，已基本完成项目的厂区总体平面设计，正在进行厂房单体设计。
3.环评报告已提交省进行预审。
4.项目将于12月动工建设。</t>
  </si>
  <si>
    <t>正在办理立项备案、建设报批等前期工作。</t>
  </si>
  <si>
    <t xml:space="preserve">高新区（江海区） </t>
  </si>
  <si>
    <t>项目已开始试产。</t>
  </si>
  <si>
    <t>自有厂房内改造。</t>
  </si>
  <si>
    <t>年产100万台轨压传感器自动装配生产线的专用设备继续调试、试生产，客户开始小批量试用；轨压传感器压力座加工车间正在建设，污水处理池设备安装基本完成。</t>
  </si>
  <si>
    <t>康宇测控获得国家财政740万补贴后，由于自筹部分配套资金不到位，导致项目未能按原上报计划推进，目前面临国家收回补助资金问题。</t>
  </si>
  <si>
    <t>首期厂房已建成并验收，正在办理不动产权证，计划12月份安装2条分条机生产线设备。二期生产线因受环评因素影响，正在调整建设规划，确定后开展办理报建手续。</t>
  </si>
  <si>
    <t>正在进行供地、规划设计等前期工作。</t>
  </si>
  <si>
    <t>正在开展土地挂牌工作。</t>
  </si>
  <si>
    <t xml:space="preserve"> 首期项目生产顺利，继续新增生产设备，已新安装12台CNC加工中心、8台测量仪、2台X光机、3台350吨-1650吨压铸机，诺威天车1台，砂芯机1台，重力铸造机1台，溶解坩埚炉1台，模具加热炉1台,真空机1台，托盘堆垛机1台，7台捷力加工中心。增加用机器人等先进设备生产高密封性铝合金铸造件生产线和汽车油底壳系列新产品压铸生产线。                                                                                                  </t>
  </si>
  <si>
    <t>主体钢结构厂房已封顶，宿舍楼、办公楼已完成封顶，正在进行内部装饰。目前正进行生产设备的安装调试，设备已通电试机。</t>
  </si>
  <si>
    <t>正在进行厂房主体工程建设。</t>
  </si>
  <si>
    <t>项目用地72亩，已全部落实</t>
  </si>
  <si>
    <t>土地已落实，桩基工程已完工，正在进行厂房主体的基础建设。</t>
  </si>
  <si>
    <t>工程形象进度：一期的2栋厂房主体已完成建设。</t>
  </si>
  <si>
    <t>已完成3栋厂房（1栋3层、2栋2层）、2栋宿舍楼（每栋5层）的主体建设，电梯、室内管槽和设备管架等已安装完毕，室外装修已完成，正在进行室内装修地平、室外路面和围墙建设，厂房室内装修已完成35%，宿舍楼装修已完成30%。</t>
  </si>
  <si>
    <t xml:space="preserve">1、三层办公楼、2号厂房、1号厂房均已顺利封顶，外墙装修已完成，室内装修正在中，争取春节前通过竣工验收。                                                                         </t>
  </si>
  <si>
    <t>已完成施工图设计、各专项评估、征地拆迁工作、以及路面、下水道、围墙修建工作。</t>
  </si>
  <si>
    <t>项目用地40亩，已全部落实</t>
  </si>
  <si>
    <t>厂房1、2、3，门卫室和办公室主体工程已完工，办公室室内外装修已完成，正在安装设备及管道铺设、排水、地面等工程。</t>
  </si>
  <si>
    <t>厂房和宿舍楼主体工程已完成，正在厂房内配套安装，宿舍楼室内装修，办公楼室内外装修及路面铺设等配套工程，下一步准备进行设备安装。</t>
  </si>
  <si>
    <t>目前27栋宿舍已全部封顶，其中13栋正在办理房产证手续；28栋厂房中的18栋厂房已完成主体工程施工，配套中心已封顶，正在办理验收手续。园区道路、绿化、管线等同步推进中，围墙正在建设中，给排水、燃气等管线已进场施工。</t>
  </si>
  <si>
    <t>现装配车间已整理完毕，正式投入生产。</t>
  </si>
  <si>
    <t>厂房一、办公楼已动工，正在进行基础建设；厂房二、厂房三、宿舍楼正在办理报建</t>
  </si>
  <si>
    <t>已完成车间一、车间二、综合楼基础建设，正在进行车间一、综合楼首层建设。</t>
  </si>
  <si>
    <t>建设单位多次修改设计图纸拖延了时间未能如期动工，建设进度落后。</t>
  </si>
  <si>
    <t>已进场动工，已完成厂房、综合楼桩基础建设。</t>
  </si>
  <si>
    <t>1#综合楼、2#综合楼已完成内部装修；1#、2#、3#车间已完成外墙装修、内部装修和门窗安装；消防设施已安装好待验收。</t>
  </si>
  <si>
    <t>1#厂房已投入生产，2#厂房（智能精密制造中心）于2017年8月已完成9台（套）设备安装，现已投入使用。3#厂房已完成安装产品表面处理设备和设施，正在安装环保处理设备。今年5月开始投产，5-10月销售额已达2238万元。</t>
  </si>
  <si>
    <t>综合楼已封顶，正在内部装修和安装玻璃幕墙；车间一已封顶，正在进行室内装修；行政科研大楼和综合车间已完成基础建设。</t>
  </si>
  <si>
    <t>生产车间一已完成建设并安装部分先进智能化机械手生产设备和进行设备调试，计划12月份试投产。生产车间二已完成主体建设，正在进行厂房地面辅设，研发车间已封顶，检验塔已建至13层。</t>
  </si>
  <si>
    <r>
      <t>康师傅食品项目：</t>
    </r>
    <r>
      <rPr>
        <sz val="12"/>
        <color indexed="8"/>
        <rFont val="宋体"/>
        <family val="3"/>
        <charset val="134"/>
      </rPr>
      <t>饮料生产厂房4万平方米，方便面生产厂房7万平方米。</t>
    </r>
  </si>
  <si>
    <t>1.顶津项目已投产。
2.顶益项目：1号制面车间、调理车间、PE车间（配套，生产面桶）、立体库、办公楼、污水处理间已完成主体建设，华电蒸气计划12月底进行供给，1号制面车间5条生产线正在安装调试，计划11月中完成调试并试产，12月中投产；2号制面车间正在动工建设，计划2018年年初完成建设。立体库已完成内部装修，各单体间水泥路面全部完成。1号立体库设备已安装完成，待水务局完成水管管道安装，进行消防验收，供电专线已完成。</t>
  </si>
  <si>
    <r>
      <t>康师傅配套项目：</t>
    </r>
    <r>
      <rPr>
        <sz val="12"/>
        <color indexed="8"/>
        <rFont val="宋体"/>
        <family val="3"/>
        <charset val="134"/>
      </rPr>
      <t>纸箱、软包装生产；含秉信纸业及顶正包材项目。</t>
    </r>
  </si>
  <si>
    <r>
      <t>天地壹号示范园区项目：</t>
    </r>
    <r>
      <rPr>
        <sz val="12"/>
        <color indexed="8"/>
        <rFont val="宋体"/>
        <family val="3"/>
        <charset val="134"/>
      </rPr>
      <t>醋饮料生产基地，总建筑面积约4万平方米。</t>
    </r>
  </si>
  <si>
    <r>
      <t>美心食品项目：</t>
    </r>
    <r>
      <rPr>
        <sz val="12"/>
        <color indexed="8"/>
        <rFont val="宋体"/>
        <family val="3"/>
        <charset val="134"/>
      </rPr>
      <t>大型糕点生产综合体，年食品制造7000吨;农副食品加工4万吨，总建筑面积约8万平方米。</t>
    </r>
  </si>
  <si>
    <t>项目已取得施工许可证。已完成临时围墙建设，已安置两个集装箱作为临时办公用房，已完成钻探及地质勘察，已报装临水、临电，目前已开始建设厂房桩基础。</t>
  </si>
  <si>
    <r>
      <t>滨崎食品项目：</t>
    </r>
    <r>
      <rPr>
        <sz val="12"/>
        <color indexed="8"/>
        <rFont val="宋体"/>
        <family val="3"/>
        <charset val="134"/>
      </rPr>
      <t>年产9000吨灌心饼、5400吨韧性或酥性饼干，总建筑面积6.32万平方米。</t>
    </r>
  </si>
  <si>
    <t>滨崎食品项目一期已于2016年10月投产。项目二期暂未有动工计划</t>
  </si>
  <si>
    <r>
      <t>天壹食品项目：</t>
    </r>
    <r>
      <rPr>
        <sz val="12"/>
        <color indexed="8"/>
        <rFont val="宋体"/>
        <family val="3"/>
        <charset val="134"/>
      </rPr>
      <t>总建筑面积约3万平方米的果皮、果楂产品生产厂房及研发楼。</t>
    </r>
  </si>
  <si>
    <t>已完成前期钻探及前期地质勘察，正进行厂房设计及编制环评、节能资料、土地平整，目前项目已开始建设厂房桩基础。</t>
  </si>
  <si>
    <r>
      <t>一汇食品项目：</t>
    </r>
    <r>
      <rPr>
        <sz val="12"/>
        <color indexed="8"/>
        <rFont val="宋体"/>
        <family val="3"/>
        <charset val="134"/>
      </rPr>
      <t>糕点、糖果生产项目。</t>
    </r>
  </si>
  <si>
    <t>项目已完成场地平整、清表及勘探，已用砖墙划分厂区内单体建筑。正在进行桩基建设。</t>
  </si>
  <si>
    <t>香飘飘食品项目</t>
  </si>
  <si>
    <r>
      <rPr>
        <b/>
        <sz val="12"/>
        <color indexed="8"/>
        <rFont val="宋体"/>
        <family val="3"/>
        <charset val="134"/>
      </rPr>
      <t>香飘飘食品项目：</t>
    </r>
    <r>
      <rPr>
        <sz val="12"/>
        <color indexed="8"/>
        <rFont val="宋体"/>
        <family val="3"/>
        <charset val="134"/>
      </rPr>
      <t>建设液体奶茶生产研发基地。</t>
    </r>
  </si>
  <si>
    <t>于9月6日摘牌，已立项、取得用地规划许可、总平面图正在审批，正在办理不动产权登记证。地块已平整，施工项目部已进场。于11月3日动工建设,正在进行地基处理。</t>
  </si>
  <si>
    <t>第一车间投产，第二车间打桩已完成，10月份停工，等待用地置换手续审批后动工。</t>
  </si>
  <si>
    <t>1号厂房基础已完成，正在进行厂房钢结构安装；2号厂房基础已完成，正在进行厂房砌墙。</t>
  </si>
  <si>
    <t>项目已竣工。</t>
  </si>
  <si>
    <t>项目已完成场地平整，正在进行土建施工。</t>
  </si>
  <si>
    <t>目前已完成土地平整和勘探，正在进行围闭施工。</t>
  </si>
  <si>
    <t>项目原计划投资1.45亿元，现因采购设备升级，预计总投资需增加至1.95亿元，现已落实1.88亿元设备订购和工程招标合同签订，预付款和提货款支付约1.7亿元。主线及附属车间的工程施工和设备安装已完成。</t>
  </si>
  <si>
    <t>厂房已封顶，正在进行内部装修以及设备调试工作。</t>
  </si>
  <si>
    <t>1.已收购占地22亩的新厂区，正在安装设备。
2.分厂区地块平面设计图及环评已通过审批；已完成立项工作；正在进行单体设计、报建手续。</t>
  </si>
  <si>
    <t>不需新增用地</t>
  </si>
  <si>
    <t>已完成技术改造。</t>
  </si>
  <si>
    <t>正在按计划施工。</t>
  </si>
  <si>
    <t>1.项目一期用地已完成土地出让，正在办理《不动产登记证》，项目一期用地填土工作已完成。
2.已基本完成厂区总体平面设计，正在进行修改完善。
3.已完成项目立项，正在办理规划报批等手续。
4.项目将于12月动工建设。</t>
  </si>
  <si>
    <t>1.项目一期用地已完成土地出让，并于已取得《不动产登记证》。
2.已完成项目立项备案，已取得项目规划用地许可证，正在编制能评报告。
3.正在进行厂区设计。
4.项目将于12月动工建设。</t>
  </si>
  <si>
    <t>已基本完成主体工程建设。</t>
  </si>
  <si>
    <t>已办理土地使用权手续。</t>
  </si>
  <si>
    <t xml:space="preserve">项目已订购二期生产线设备，并完成基础设计、场地平整，钻探试桩，但由于企业投资计划改变，项目或将迁至古井镇。                   </t>
  </si>
  <si>
    <t xml:space="preserve">土建/水工：
滑道工程完成整体工程量的58%，控制楼和维修车间工程完成整体工程量的40%，船台工程：设计方案基本完成优化，正在准备相关土建招标工作，污水处理中心：设计已经完成，招投标工作已经完成，正处于审图报规阶段。
</t>
  </si>
  <si>
    <t>项目已于1月29日投产；配套的后加工设施已完成建设。</t>
  </si>
  <si>
    <t>地块旁的废品收购场搬迁工作将于稍后进行。</t>
  </si>
  <si>
    <t>建议新会区政府协调做好征拆工作。</t>
  </si>
  <si>
    <t xml:space="preserve">正在进行厂房建设。   </t>
  </si>
  <si>
    <t xml:space="preserve"> 已完成钻探及土地平整，生活楼已完成试桩，正进行厂房基础开挖。</t>
  </si>
  <si>
    <t>1、完成报建手续办理，已出施工许可证；                             2、厂房桩基础施工已全部完成，预计下个月可正式开工动土。</t>
  </si>
  <si>
    <t>已经投产</t>
  </si>
  <si>
    <t>项目用地80亩已落实</t>
  </si>
  <si>
    <t>完成车间、办公楼主体工程，设备正在安装调试。</t>
  </si>
  <si>
    <t>已办理国土证，正在进行厂房内墙体和外墙建设，水泥地面铺设，及办公楼部分室内装修，钢结构主体搭建已完成95%。</t>
  </si>
  <si>
    <t>已完成了平整土地、工程勘察、工程设计,已完成土地招拍挂手续， 已办理环评等手续,生产车间：已完成打桩工程,正在建设厂房地基。</t>
  </si>
  <si>
    <t>已办理国土证，厂房一、二、门卫室和办公室主体工程已完工，正在进行装修及设备安装，下一步准备进行围墙建设。</t>
  </si>
  <si>
    <t>主体基建基本已经完成。正在安装10KV专线，安装生产线设备。</t>
  </si>
  <si>
    <t>已办理国土证，正在进行主体工程建设，后纺车间（3层）、仓库（1层）及配电空压房（1层）主体工程已完成，正在进行后纺车间、仓库、门卫室、配电空压房室内外配套建设及前纺车间（3层）主体工程建设。建成面积3万平方米。下一步准备进行基础配套项目建设。</t>
  </si>
  <si>
    <t>生产车间和原材料仓库主体工程已完成，建成面积2.2万平方米，正在进行生产车间和原材料仓库的室内外装修，下一步准备进行综合工业建筑物报建和基础配套建设。</t>
  </si>
  <si>
    <t>皮蛋车间改造完成，已正常投产；咸蛋车间改造施工中，配料线已完成设备安装调试；恒温仓库250吨水循环系统及内部温控设备已安装调试，工作推进顺利。</t>
  </si>
  <si>
    <t>已落实150亩，正在购买相邻50亩工业用地</t>
  </si>
  <si>
    <t xml:space="preserve">生产线设备安装完毕，正在进行环评验收等手续办理，预计年底前投产。                                                                                                   </t>
  </si>
  <si>
    <t>3、4幢宿舍楼已完成竣工验收；卫生陶瓷生产车间正在设备安装； 五金龙头车间、球磨车间、电房正在进行地上建筑施工；成品仓库、模具车间、原料仓正在进行地面平整。厂区道路工程、排污排水系统工程已动工建设。</t>
  </si>
  <si>
    <t>土地并证已完成，总平面规划方案已通过规划局审批，项目立项、规划许可证和环评已完成。正在施工图纸审核中。</t>
  </si>
  <si>
    <t>目前车间三正开始装机；同时启动车间一已封顶，年底开始装机。</t>
  </si>
  <si>
    <t>项目地块已平整完毕，现正处于打桩阶段，电力设施施工部分准备招投标实施。</t>
  </si>
  <si>
    <t>项目分三期建设：第一期32.085亩准备进行土地招拍挂；第二期208亩正在进行土地平整，有91.6亩申请用地报批指标资料已报江门，待江门下达指标后，可报省国土厅办理用地审批。第三期290亩，将利用2017年土地中期调整进行研究解决，此事正在进行中。</t>
  </si>
  <si>
    <t>建议鹤山市政府协调市国土部门跟进落实。</t>
  </si>
  <si>
    <t>厂房八、厂房十已完成钢结构施工，厂房八已完成安装顶部复合瓦。</t>
  </si>
  <si>
    <t>已于11月下旬进场动工。</t>
  </si>
  <si>
    <t>综合楼已封顶，并完成内部装修和贴好外墙砖。车间已完成内外装修。配电房已建成准备安装用电设备。正在办理环保、防雷等验收手续。已安装部分设备进厂调试。</t>
  </si>
  <si>
    <t>已完成消防、防雷、环保等部门验收手续，正在准备资料办理住建部门验收。已于2017年10月试投产。</t>
  </si>
  <si>
    <t>已完成荫棚、工具房、仓库建设，已种植196.78万平方米绿化苗、林苗、花卉，正在养护苗圃。</t>
  </si>
  <si>
    <t>占地9000平方。</t>
  </si>
  <si>
    <t>厂房建设完成，已购入设备试投产阶段。</t>
  </si>
  <si>
    <t>堡莲路三期已于6月份项目动工，目前已完成20%，正在建设桩基础和污水管道，计划在2018年2月前完成道路建设工作。仁和路已完成75%，目前正在铺设混凝土面层，计划在2017年12月完成道路建设工作。江顺大道已完成50%，目前正在铺设混凝土面层。计划在2018年2月完成道路建设工作。</t>
  </si>
  <si>
    <t>正在研究征地拆迁补偿标准，准备发布征地预公告。</t>
  </si>
  <si>
    <t>1.已完成第一批8条道路升级改造工程；第二批升级道路云沁东路（旧江睦路-信义路）、东睦路（彩虹路-云沁路）、福兴路（得发路-东宁路）、信义路（连海南路-临江路）、高新东路（江睦路-旧江睦路)已完成竣工验收；东睦路（科苑西路-彩虹路）、明辉路（龙溪路-江睦路）、创业路（江睦路-连海路）已完成初检，准备验收。
2.府西小区规划一、二、三、五、七路已完成验收； 东升路（龙溪路-龙溪河）道路升级改造工程已完成初检，准备验收；东升路（东宁路-龙溪路）道路环境整治工程施工图预算已通过审批；得发路（五邑路-金瓯路）道路升级改造工程已开标；新兴路（金瓯路-清澜路）道路拓宽改造工程已开标；科苑路（龙溪路-临江路）改造工程一、三标段已完成竣工验收，二标段正在开展人行道收尾工程、清理下水道。                                              
3.其它道路按照程序正常推进。</t>
  </si>
  <si>
    <t>部分已落实</t>
  </si>
  <si>
    <t>产业项目方面：产业港已完成方案，酒店已完成概念方案。城建项目方面：云沁路K0+000-K0+950水稳层已铺设完毕，K0+000-K0+950两侧人行道铺装已完成，正在进行云沁桥桩基施工；南山路200米示范段已完成；龙湖路路槽开挖已完成1000米，并已完成300米首层石渣换填；景观轴（云沁路以北）除河道外其余工程已完成；龙溪北湖公园已完成90%的工程量；启动区二期控规已开始编制方案；城市设计、开发管控单元等专项规划已完成中期方案；市政、海绵城市专项规划已征求部门意见。</t>
  </si>
  <si>
    <t>合作区范围24.8平方公里，其中耕地14800亩（含水田约10000亩）。2017年计划建设的南山路占用水田约100亩，景观轴占用水田约30亩。由于市、区没有水田占补指标，无法自行占补平衡，因此需请省统筹协调解决。</t>
  </si>
  <si>
    <t>1、轨道交通园区基础配套设施二期工程项目设计方案已完成。
2、德奥车辆项目已完成基础工程。
3、克诺尔项目已完工，已开始试产。
4、中车业成项目正在开展施工报建。</t>
  </si>
  <si>
    <t>施工合同已签订，施工队进场。</t>
  </si>
  <si>
    <t xml:space="preserve">截至11月27日止，共完成年处置量约1171万吨，累计完成处置总量约11205万吨。                                                                                                         </t>
  </si>
  <si>
    <t>（1）天狮坡排洪渠挡土墙工程、井尾排洪渠工程已完成；
（2）振兴路及西侧平土工程已基本完工；龙山湖铺装工程已完工。
（3）大江污水处理厂附属设施工程正在施工围墙和平整场地，完成工程量90%。
（4）行政服务中心装修工程正在施工，已完成50%。
（5）清洁能源五期土方工程已完成70%、转移园二期土方工程已完成70%。</t>
  </si>
  <si>
    <t>11月投入617万元，园区内部和外部道路建设基本完善，已经形成接驳高速公路、国道、省道以及中心城区的方便快捷的道路交通网络。园区生活性基础设施建设也日益完备。通信、供电、供水、污水处理厂、客运站、物流中心、商业中心、员工村等配套设施已完工，大部分已投入使用。翠山湖公园、东延线工程、翠山湖幼儿园、翠山湖电信营业厅均已完成建设。江门产业转移工业园开平园区目前投产企业62家，其中规上企业13间。目前，翠山湖西湖二路延长段已完工，翠山湖消防站已基本完工；翠山湖城南三路已完成90%、翠山湖职教中心、翠山湖实验学校正在建设中；翠山一路、翠山湖峯景生态园一期正在办理工程报建等前期手续。</t>
  </si>
  <si>
    <t>已完成合作区核心区道路约10公里；完成供水管约3.8公里；110KV变电站、完成供电电缆改迁2.1公里。污水厂已试运行阶段，污水管网正在建设中，工业城加压站连接管道正在施工，试桩中。来苏加压站已封顶，待装修。</t>
  </si>
  <si>
    <t>已征地，正在平土。</t>
  </si>
  <si>
    <t>1.四个平土工程完成工程量87%；大槐卫生院工程已进场开工；天一达项目完成平土、勘探和放线工作。2.工业三路西段（连接新旧国道）已完成捣制，准备修建绿化带、排水、路灯；工业二路、三路东段工程已完成立项。3.供电线路第一、二标段完成50%，第三标段设计已完成财审，准备招标。4.吉凤村搬迁进入装修和巷道捣制。</t>
  </si>
  <si>
    <r>
      <t>2017年江门电信无线网络升级扩容项目：</t>
    </r>
    <r>
      <rPr>
        <sz val="12"/>
        <color indexed="8"/>
        <rFont val="宋体"/>
        <family val="3"/>
        <charset val="134"/>
      </rPr>
      <t>新建1100个站点、扩容150个站点及配套，提升全区4G覆盖。</t>
    </r>
  </si>
  <si>
    <t>完成新建4G基站1023个及其配套设施。</t>
  </si>
  <si>
    <t>市网信统筹局
江门电信</t>
  </si>
  <si>
    <r>
      <t>2017年江门电信光网建设项目：</t>
    </r>
    <r>
      <rPr>
        <sz val="12"/>
        <color indexed="8"/>
        <rFont val="宋体"/>
        <family val="3"/>
        <charset val="134"/>
      </rPr>
      <t>实施城镇区域光资源扩容，加深光网覆盖；完善农村光资源覆盖，提升农村宽带网络质量。</t>
    </r>
  </si>
  <si>
    <t>完成建设光纤宽带端口10.34万个，光缆7.5万纤芯公里。</t>
  </si>
  <si>
    <r>
      <t>江门移动2017年无线扩容建设项目：</t>
    </r>
    <r>
      <rPr>
        <sz val="12"/>
        <color indexed="8"/>
        <rFont val="宋体"/>
        <family val="3"/>
        <charset val="134"/>
      </rPr>
      <t>完成4G无线网络2017年扩容建设，含950个室外4G基站，250个室内站点建设。</t>
    </r>
  </si>
  <si>
    <t>目前已有900个站点完成建设，880个站点已经开通使用，与计划进度相符。</t>
  </si>
  <si>
    <t>市网信统筹局
江门移动</t>
  </si>
  <si>
    <r>
      <t>江门联通宽带网络设施建设项目：</t>
    </r>
    <r>
      <rPr>
        <sz val="12"/>
        <color indexed="8"/>
        <rFont val="宋体"/>
        <family val="3"/>
        <charset val="134"/>
      </rPr>
      <t>江门联通实施五邑地区LTE无线网络和五邑地区有线宽带网络设施建设。实现300M高速4G+覆盖。</t>
    </r>
  </si>
  <si>
    <t>截止11月底共开通4G基站、室分站共400个。</t>
  </si>
  <si>
    <t>市网信统筹局
江门联通</t>
  </si>
  <si>
    <r>
      <t>2017年江门铁塔通信基站建设项目：</t>
    </r>
    <r>
      <rPr>
        <sz val="12"/>
        <color indexed="8"/>
        <rFont val="宋体"/>
        <family val="3"/>
        <charset val="134"/>
      </rPr>
      <t>新建400个站点，提升全区4G信号覆盖。</t>
    </r>
  </si>
  <si>
    <t>截止11月底，江门全区已经完成运营商2731个需求站点的配套建设，其中新建站点414个，改造站点2317个。</t>
  </si>
  <si>
    <t>市网信统筹局
江门铁塔</t>
  </si>
  <si>
    <r>
      <t>2017年江门深茂铁路沿线配套基站建设项目：</t>
    </r>
    <r>
      <rPr>
        <sz val="12"/>
        <color indexed="8"/>
        <rFont val="宋体"/>
        <family val="3"/>
        <charset val="134"/>
      </rPr>
      <t>深茂铁路沿线140个新建基站配套建设。</t>
    </r>
  </si>
  <si>
    <t>深茂铁路项目新建站点175个，改造站点171个。</t>
  </si>
  <si>
    <t>江门移动蜂窝互联一期建设项目</t>
  </si>
  <si>
    <r>
      <t>江门移动蜂窝互联一期建设项目：</t>
    </r>
    <r>
      <rPr>
        <sz val="12"/>
        <color indexed="8"/>
        <rFont val="宋体"/>
        <family val="3"/>
        <charset val="134"/>
      </rPr>
      <t>新建蜂窝物联网宏基站397个。</t>
    </r>
  </si>
  <si>
    <t>目前完成新建蜂窝物联网宏基站620个，与计划进度相符。</t>
  </si>
  <si>
    <t xml:space="preserve">
市网信统筹局
江门移动
</t>
  </si>
  <si>
    <t>（1）“双创园”1-4号楼（其中1号楼共8层，2-3号楼共4层，4号楼共2层）已于7月中旬封顶，目前，外立面墙砖已全部完成，玻璃幕墙完成80%。
（2）高新区总部科技园有限公司已组织开展内部需求设计和装修工作，8月2日开标公示结果后，8月8日有投标人提出异议并投诉，高新区总部科技园有限公司9月12日组织原评标委员会对投诉问题作出改正后重新公示了中标候选人，公示后于9月25日确定了广东聚源建设有限公司为中标单位，目前已制定内部装修平面布局方案。
（3）落实了707.25万地方政府配套资金，用于购置园区办公设备。</t>
  </si>
  <si>
    <t>已完成土地平整及水电铺装。节能已完成，环评正在编制文件，已立项，厂房单体设计已报预审</t>
  </si>
  <si>
    <t>1、工程建设部分：珠西创谷大楼已完成第一期改造升级工程的消防验收和综合验收。第二期室内外装修工程综合验收工作已完成。
2、项目招商方面：目前，通过审批符合入驻资格的企业有67家，入驻企业涉及电子产品、互联网、电商物流、跨境电商平台、环保技术产品研发、科技等领域。现有44家企业已办理手续并入驻园区。</t>
  </si>
  <si>
    <r>
      <t>珠西智谷小微企业双创基地（金融区）：</t>
    </r>
    <r>
      <rPr>
        <sz val="12"/>
        <color indexed="8"/>
        <rFont val="宋体"/>
        <family val="3"/>
        <charset val="134"/>
      </rPr>
      <t>包括金融超市、融资平台、结算中心、产业建设投资基金、众筹平台、投客俱乐部等，建设面积超10万平方米。</t>
    </r>
  </si>
  <si>
    <t>篁庄经联社地块已签订土地收储协议，正在开展供地前期工作。</t>
  </si>
  <si>
    <r>
      <t>珠西智谷智能装备协同创新基地：</t>
    </r>
    <r>
      <rPr>
        <sz val="12"/>
        <color indexed="8"/>
        <rFont val="宋体"/>
        <family val="3"/>
        <charset val="134"/>
      </rPr>
      <t>珠西智谷智能装备科技成果产业化平台，建筑面积5万平方米。</t>
    </r>
  </si>
  <si>
    <t>珠西智谷产业发展场地改造工程（金凯登厂区）：
规划报批：规划总平面和单体建筑电子报批文件已报送地理信息中心复核数据；
用电增容：施工图设计完成，预算第三方审核中，招投标工作进行前期准备；
办公楼：除加装电梯安装影响区域及智能照明控制系统未安装外已全部完工；加装电梯12月初到货进场，电梯厅入口台阶修改，优化设计后出修改通知；
3#厂房：待消防检测后办理消防验收和竣工验收；
2#厂房：已确定平面布局，完成施工图修改和图纸审查；
4#厂房：施工图修改，正在办理报建手续，正在开展钢结构施工；
5#厂房：施工图修改，正在办理报建手续，正在开展钢结构施工；
6#厂房：待使用功能和要求明确后开展设计工作；
开关站：准备招标工作。</t>
  </si>
  <si>
    <t>火炬创业园小微企业科技孵化及服务大楼建设项目：规划总平面已通过规划审批，单体方案已上报信息中心；施工图设计深化中；全过程造价控制第一次招标失败，拟启动第二次招标工作；完成基坑支护设计及审查、报建，准备实施基坑支护施工作业；完成基坑支护设计、审查、报建及临时设施建设，正在进行支护桩试桩。</t>
  </si>
  <si>
    <t>已完成主体结构15%的工程量。其中，已完成负一层底板、壁、墙的浇筑混凝土工程，底板防水已完成，塔吊已完成安装。</t>
  </si>
  <si>
    <t>首期一标段6-9号楼外墙抹灰已全部完成，铝窗、玻璃幕墙安装已完成40%的工程量，6号楼外墙砖工程已完成85%的工程量，7号楼外墙砖工程完成20%的工程量，9号楼已开始内部装修；首期二标段1号楼基坑支护工程已完成55%的工程量，4号楼地下室底板已完成，正在开展负一层模板安装，5号楼已完成基础垫层工程。</t>
  </si>
  <si>
    <t>已完成基坑开挖工程和地面五层的建筑工程，正在准备开展地面第六层的建筑工程。</t>
  </si>
  <si>
    <t xml:space="preserve">1-3栋铝合金窗框已安装至十层；4栋铝合金窗框已基本完成安装，防火门框已安装至十层；5栋外墙抹灰已完成至六层，门窗安装已完成至九层；酒店砌砖工程已基本完成，外墙抹灰已完成至十层。 </t>
  </si>
  <si>
    <t>1. 南组团生活配套建设工程，完成土地购置和施工图，施工招标资料已在招标办和交易中心备案，准备进行上网招标。
2.北组团生活配套建设工程，完成可研报告编制及方案设计，勘察设计招标资料已在招标办和交易中心备案，准备进行上网招标。</t>
  </si>
  <si>
    <t>A区：
1、硬件方面：①众创空间装修竣工，并成功引进6家初创企业。②园区公共展厅装修竣工，部分企业已经开始布展。③引进中国网库运营园区电商。④已经落实新型研发机构机械购置并在科技技术平台上申报新型研发机构项目。
2、软件方面：①众创空间工作室继续招商中。②安排员工参加专业孵化器培训。
3、已经划拨90万元创业创新奖补资金用于入园企业租金帮扶，支持入园企业技术创新、改造、购买机器人帮扶等。投入4万元用于园区户外广告宣传。投入约15.4万元用于购买众创空间公共设施
Ｂ区：
1.中国卫浴城小微企业双创基地多功能会议厅已经完美竣工、并投入使用。
2.水龙头历史文化长廊正在设计中。
3.中国卫浴城培训基地正在设计中。
4.宣传推广方面，我们在开平公交车身等人多的地方都投放广告。
5.租金补贴方面，从2017年1月到11月，我司已给予商户租金补贴约165万元。     
6.公共设施维护方面，规划升级改造广场设施。
7.中国卫浴城联合展示厅正在设计中。                                   C区：                                                                              1、办公电脑及培训仪器更新添置已完成，服务器的数据太大，还在转移。
2、宣传广告图片已喷画制作完成。                                          3、中心二楼培训室投影、音响、功放等设备已更新安装。</t>
  </si>
  <si>
    <t>正在对项目范围、项目建设主体等进行研究。</t>
  </si>
  <si>
    <t>“工改工”认定审批已完成；汽车综合展厅及4S店已完成投融资-设施工一体化招标工作汽车物流中心正在按建筑高度100米深化概念设计方案，同时就总平面报批并申请建筑物突破限高60米事宜做相关规划报批文件的编制准备。</t>
  </si>
  <si>
    <t>外墙挂石已完成五层，室内装修一、二层设备安装已完成70%的工程量，暖通消防水电安装已完成30%的工程量，已完成层幕墙铝框。</t>
  </si>
  <si>
    <t>江门中微子实验站配套基建工程截止至2017年11月27日，斜井洞挖1266米；竖井洞挖564.4米，斜井及竖井开挖结束，竖井平段全断面开挖至VH0+17.8，竖井平段下层开挖至VH0+22.9，1#施工支洞已开挖至SG1 0+70.5，正在进行超前探水注浆施工，排水支洞已开挖完成32.4m。
   地面建筑工程1#、2#宿舍楼及办公楼一层楼板浇筑完成，正在进行二层板梁柱施工，装配大厅和临时食堂基础施工完成，正在进行吊装施工，斜井动力中心已完成基础施工、室内回填及电缆沟施工，正在进行板梁柱施工。临时工程完成斜井绞车基础混凝土浇筑，绞车机械部分已经安装完成。</t>
  </si>
  <si>
    <t>麦克风电声器材创业创新基地以邦华电子为建设主体，目前已完成公共技术研发中心、检测中心、电商发展平台和创客空间建设工作，其中研发中心、检测中心已向市电声企业开放使用，电商发展平台已投入运营，创客空间现已吸引19位青年创业者入驻。</t>
  </si>
  <si>
    <t>市直3.12全民义务植树、森林四进、园林下乡、市区公园绿化清疏等工程已完成绿化施工；东湖公园五邑大学融合环境整治项目、高速出入口绿地改造项目正进行绿化施工；绿地及公园设施改造项目正进行施工招标工作，年底完成施工。</t>
  </si>
  <si>
    <t>1、一期：完成南门屋面挂瓦施工；北门完成基础工程、箱涵施工。
2、二期（蓬江楼）：完成基础工程施工，完成施工图审查。
3、三期（环山路）：完成初步设计勘察工作。</t>
  </si>
  <si>
    <t>1、启明里旅游公厕改造工程。施工设计图已定稿，诺诚公司已对启明里公厕工程造价进行预算，资料已报财政局进行审核工程款预算；
2、东湖公园潮江路入口景观优化提升工程。目前工程已对外进行招投标工作。</t>
  </si>
  <si>
    <t>已完成招投标公示，施工单位进场施工。</t>
  </si>
  <si>
    <t>工程已于3月27日开工建设，目前已进入工程收尾阶段。</t>
  </si>
  <si>
    <t>牌楼建设已完成，地面工程正在施工。</t>
  </si>
  <si>
    <t>1.已完成桃花园、市花园配套设施建设和绿道、登山径等工程建设。
2.麦园坑景观建设工程、牛山消防通道（茶花园-龙光塔）工程正在进行施工。
3.环湖路挡土墙工程、湾底里人行道护栏、大华山景观带绿化工程、公园标识标志牌设置、桃花园护栏和凤翥亭周边景观提升工程已完成施工。</t>
  </si>
  <si>
    <t>开展规划用地的征租地工作。</t>
  </si>
  <si>
    <t>已落实用地。</t>
  </si>
  <si>
    <t>轨道交通产业园景观提升工程-江湾公园（一期绿道）已完成工程量的9成；轨道文化公园（市政、园建部分）正在进行基础工程建设；园区公交站己完成。</t>
  </si>
  <si>
    <t>产业园及周边用地目前还是建设阶段，道路绿化提升工程等适宜延期实施。</t>
  </si>
  <si>
    <t xml:space="preserve">1、完成都斛“禾海稻浪”水稻田文化主题园观景台整体工程完成并验收，内装工程完成；展示馆室内布展工作完成；游客服务中心装修工程完成；美食楼主体工程建设工程完成，现进入砌墙工序；景观工程（一期）绿化工程推进中；
2、海口埠“广府人出洋第一港”主题公园及银信博物馆首期工程完成；                                                          
3、浮月洋楼景观提升方案施工蓝图已完成，招标前期准备工作推进中。                                                                                             </t>
  </si>
  <si>
    <t>已完成公园主园路水泥路面；已完成登山径、次入口广场公园花岗岩石板铺设；已完成公园厕所、长廊、山顶八角亭、设备房、工具房等园林建筑的主体工程施工，正开展建筑饰面和室内装饰施工；完成主入口广场基层铺设，开展花岗岩石板铺设。</t>
  </si>
  <si>
    <t>正在进行第二次公开招标工作。</t>
  </si>
  <si>
    <t xml:space="preserve">因勘察设计施工总承包招标失败，现发布重新招标公告。                                                                                                                                                                 </t>
  </si>
  <si>
    <t>建议台山市政府落实。</t>
  </si>
  <si>
    <t xml:space="preserve">完成3个篮球场土建工程。                                                                                                                                                            </t>
  </si>
  <si>
    <t>办理中</t>
  </si>
  <si>
    <t>1、完成征地3021.7亩，基本满足项目用地需求。
2、赤坎圩镇房屋征收任务进入收尾阶段，只剩下105户业主暂未签约。
3、文保规划已呈报省人民政府。《赤坎历史文化名镇保护规划》已报江门市政府。《开平市赤坎古镇景区修建性详细规划》完成，准备报市委规会。已完成《开平市赤坎镇概念性总体规划》、总规修编中期成果编制。
4、赤坎新区开平市第二人民医院搬迁项目进入土方施工前期阶段；完成安置区勘察初步设计；赤坎镇中心小学、幼儿园、公共地下停车场进入设计阶段，开展土地平整。新区市场、永坚临时市场、沙溪临时市场进入方案设计阶段。110KV百赤线和110KV合赤线迁改工程已进入设计招标阶段。
5、开平市县道桥牛线（X557）改线一期工程进入设计施工图阶段。县道赤马线（X555）赤坎段改线工程已将通航论证材料送至江门市航道局审批。</t>
  </si>
  <si>
    <t>1、水资源保护区等级调整问题。（逐步解决。根据省环保意见，不再单独报批《开平市赤坎水厂水源保护区划调整可行性研究报告》，由江门市统一报批。目前，《江门市供水安全保障总体规划》已完成。《江门市部分饮用水源保护区调整可行性研究报告》已通过省专家评审会，并根据专家意见完成修改，待江门市环保局召开听证会后报省。
2、土地问题。正在分批报批的用地面积为1420.67亩，其中，2017年第三批次用地（赤坎二院）55.72亩已获批复，县道桥牛线项目403.11亩用地已获省国土资源厅通知缴费，将于近日获得批复。</t>
  </si>
  <si>
    <t>建议开平市政府协调江门市环保局、国土资源局等部门加快推进。</t>
  </si>
  <si>
    <t>1、开平市县道桥牛线（X557）改线一期工程进入设计施工图阶段。
     2、开平市县道赤马线（X555）赤坎段改线工程已将通航论证材料送至江门市航道局审批。
     3、开平市第二人民医院搬迁项目完成勘察设计施工总承包，进入土方施工阶段。
     4、安置地块已完成勘察初步设计。
     5、110KV百赤线和110KV合赤线迁改工程已进入设计招标阶段。
     6、赤坎镇中心小学、幼儿园、公共地下停车场进入设计阶段，开展土地平整。
     7、新区市场、永坚临时市场、沙溪临时市场进入方案设计阶段。</t>
  </si>
  <si>
    <t>1、受“占优补优”政策影响，用地规模报批难度较大，影响工程开工进度。
2、县道桥牛线（X557）改线工程需搬迁百合镇永兴村。</t>
  </si>
  <si>
    <t>西门入口景观节点（A区）正在开展牌坊饰面、卫生间内外装修、绿化种植工作；西门运动体育公园（B区）正在开展停车场绿化种植、卫生间及管理房内外装修、运动公园园路饰面铺装及照明安装工作；西门正在开展9米防火道路基土方及涵洞挡土墙回填压实工作；南门（E区）正在开展攀爬径混凝土路面铺装、广场管理用房桩基础施工。</t>
  </si>
  <si>
    <t>西门海会寺山下园林区（C、D区）建设涉及佛开高速地块暂未能移交使用。现佛开高速公路有限公司要求置换地块必须与现雁前路东南侧佛开高速地块相连，目前正在开展相关地块价值评估工作。请市交通运输局协调解决该地块置换，尽快将施工场地移交使用。</t>
  </si>
  <si>
    <t>建议鹤山市政府协调交通部门落实。</t>
  </si>
  <si>
    <t>湖心岛园区铺装、绿化已完成80%；树池砌筑已完成；北湖酒家翻新完成85%；粤剧平台已完成垫层；平板桥已完成桩基础。</t>
  </si>
  <si>
    <t>一、一期别墅及洋房已交楼。
二期：二期洋房及别墅已交楼。
三期：洋房69#-76#楼已交楼；三期别墅组团1、2共66幢别墅已交楼；三期别墅组团3的66栋别墅外立面全面完成，庭院围墙结构完成，室外园林园建施工；另外43栋主体全面开工，处于主体施工阶段；                                                                                          四期：洋房77-86#主体已封顶，外架开始拆除，准备进入装修阶段；四期别墅组团2别墅封顶86栋，砌体全面完工，屋面全面完工，外立面施工中，部分楼栋外架拆除，室外管网和庭院围墙施工中；四期别墅组团1开工37栋主体，已封顶37栋，屋面瓦、正砌体及抹灰施工。
配套：会议中心桩基础已完成；运动中心试营业；400床酒店外立面完成，室内装修施工78%；温泉小镇正内部装修，已经完成99%，室外园林园建完成，其中日本馆已对外开放展示；楼巴及公交站、商业街、独立商业楼、美食街:已交付使用条件。风情酒吧街外立面施工中，室外管网施工中。
五、永久水电气暖：红线内外的永久电已施工完成，永久水已通水。
六、道路管网：首期销售区域、二期交楼区域沥青道路全部完成；三期、四期的砼道路在施工中。                                        七、洋房c1-13~c1-20 （共8栋、开工面积10.8万方），c19-c20六层板施工完成，c13-c14、c17-c18首层板施工完成，c15-c16目前处于地下室施工阶段；洋房D1-10~D1-15（共6栋、地下室面积约2万平方米，建筑面积7.2万平方米）目前桩基础施工完成805，土方开挖施工中。                                                                               八、五期洋房A1区（共13栋、建筑面积约16.5万平方米），目前处于准备三通一平阶段，地质勘察。</t>
  </si>
  <si>
    <t>1478亩，已落实。</t>
  </si>
  <si>
    <t>已投资3200万元种植300亩各种玫瑰花；已投资1800万元种植50亩薰衣草；已投资900万元种植60亩其他时花（如向日葵、香雀花、凤仙花、醉蝶花等）；已投资1800万元建设素质教育基地（野外拓展基地）；已投资500万元对观景长廊进行升级。</t>
  </si>
  <si>
    <r>
      <t>新会段：</t>
    </r>
    <r>
      <rPr>
        <sz val="12"/>
        <color indexed="8"/>
        <rFont val="宋体"/>
        <family val="3"/>
        <charset val="134"/>
      </rPr>
      <t>加固银洲湖支流16.595公里，重建穿堤建筑物47座，新建闭口水闸11座。</t>
    </r>
  </si>
  <si>
    <r>
      <t>台山段：</t>
    </r>
    <r>
      <rPr>
        <sz val="12"/>
        <color indexed="8"/>
        <rFont val="宋体"/>
        <family val="3"/>
        <charset val="134"/>
      </rPr>
      <t>加固潭江干堤22.455公里，重建水闸17座，加固水闸1座，重建穿堤涵管18座，新建穿堤涵管1座。</t>
    </r>
  </si>
  <si>
    <t xml:space="preserve">正在进行前期工作。 </t>
  </si>
  <si>
    <t>建议台山市政府跟进。</t>
  </si>
  <si>
    <r>
      <t>开平段：</t>
    </r>
    <r>
      <rPr>
        <sz val="12"/>
        <color indexed="8"/>
        <rFont val="宋体"/>
        <family val="3"/>
        <charset val="134"/>
      </rPr>
      <t>加固潭江干堤18.294公里，重建水闸14座，重建穿堤涵管12座，新建穿堤涵管10座。</t>
    </r>
  </si>
  <si>
    <r>
      <t>恩平段：</t>
    </r>
    <r>
      <rPr>
        <sz val="12"/>
        <color indexed="8"/>
        <rFont val="宋体"/>
        <family val="3"/>
        <charset val="134"/>
      </rPr>
      <t>加固潭江干堤19.397公里，莲塘河堤防4.496，重建或新建穿堤涵（闸）管31座。</t>
    </r>
  </si>
  <si>
    <r>
      <t>蓬江区：</t>
    </r>
    <r>
      <rPr>
        <sz val="12"/>
        <color indexed="8"/>
        <rFont val="宋体"/>
        <family val="3"/>
        <charset val="134"/>
      </rPr>
      <t>天沙河、杜阮河截污纳管、分散式污水处理、底泥清淤、水质净化工程等；生猪，农村污染源治理。</t>
    </r>
  </si>
  <si>
    <t>1、11月份已支付通过验收的生猪养殖场清拆奖励资金累计5.26亿元；                                                                                              
2、目前所有标段的机械设备、船只已进场，并完成了弃运淤泥点的平整，施工场地进行了四通一平等工作，并完成疏浚河道约8.6公里；                                                                               3、11月2日南片区PPP项目进行了资格预审评审工作；                                                                  4、11月7日北片区PPP项目进行了资格预审评审工作；                                        5、南北片区PPP项目编制完成了采购招标文件，并于11月10日完成了采购招标文件的专家论证工作；                                                                  6、南片区于11月13日在江门市公共资源交易中心网站发布了论证公示；                                                                                                            7、11月21日在相关交易媒体平台发布南片区PPP项目的招标公告。</t>
  </si>
  <si>
    <r>
      <t>江海区：</t>
    </r>
    <r>
      <rPr>
        <sz val="12"/>
        <color indexed="8"/>
        <rFont val="宋体"/>
        <family val="3"/>
        <charset val="134"/>
      </rPr>
      <t>龙溪河、麻园河、马鬃沙河防洪排涝工程、截污纳管、分散式污水处理、底泥清淤、水质净化工程等。</t>
    </r>
  </si>
  <si>
    <t>部分土地不符合土规</t>
  </si>
  <si>
    <t>正在开展三元泵站基础处理、龙溪河底泥清淤和建设范围内的征地拆迁工作。</t>
  </si>
  <si>
    <t>由于前期PPP程序用时较长，推迟至7月动工建设，影响项目进度。</t>
  </si>
  <si>
    <r>
      <t>雅瑶河：</t>
    </r>
    <r>
      <rPr>
        <sz val="12"/>
        <color indexed="8"/>
        <rFont val="宋体"/>
        <family val="3"/>
        <charset val="134"/>
      </rPr>
      <t>截污纳管、分散式污水处理、底泥清淤、水质净化工程等。</t>
    </r>
  </si>
  <si>
    <t>目前已完成了雅瑶河河道水质净化高效微生物净化系统2套的水生态修复工程，在9月中旬运行。完成禁养、专人保洁。雅瑶河底泥清淤工程已完成立项招标工作，正在施工；雅瑶镇农村生活污水处理设施的实施方案正在组织招投标工作。</t>
  </si>
  <si>
    <t>1、城区污水厂扩建及配套污水管网工程PPP项目已完成项目采购。紫水河西岸截污工程于9月20日率先动工，东郊污水处理厂三期工程正在进行厂内桩基础施工，其余项目正在抓紧开展设计、立项等前期工作。
2、会城河河口泵站工程目前已全部完成桩基基础及钢板桩支护；斜坡段、泵室段、清污机段、出水箱涵段土方开挖已完成；泵室段放空管已安装完成。正在进行进水开口箱涵段、出水箱涵段、泵室段、清污机段、斜坡段商品混凝土的浇筑。
3、紫水河清淤已完工。
4、会城河清淤及水生态修复工程项目已由区政府批复启动项目，已完成工可编制，正在办理立项。
5、今古洲北部污水处理厂一期提标改造工程已基本完成土建工程，即将开展设备安装调试工作。</t>
  </si>
  <si>
    <t>工程于2017年5月22日完成施工招投标工作，中标单位为广东品峰建设工程有限公司，并于2017年6月20日签订施工合同。施工单位在编制施工方案期间，提出冈州湖湖体较大，周边商业成熟，但出入口少。工程红线范围多数沿着岸边线，没有车辆通道，特别影响湖体清淤和驳岸建设。于是施工单位提出工程变更，需要在湖中增设施工便道，并开设3个出入口。至今，工程未有机械进场建设。</t>
  </si>
  <si>
    <t>1、施工机器进场需要车辆通道和出入口，湖体周边大多数已租于商家。通过湖两岸的唯一通道是“冈州湖桥”，新会新冈州酒店有限公司不予使用。
2、由于施工面不足，影响清淤和驳岸建设。为解决上述问题，及使用“干法清淤”施工单位提出增加施工便道。因此需增加工程费用。
3、冈州湖上游岸边建有DN400截污管，但已堵塞，污水流入湖体，影响清淤效果。同时管道外漏于岸边，影响驳岸建设和美观。</t>
  </si>
  <si>
    <t>建议新会区政府督促施工单位落实。</t>
  </si>
  <si>
    <t>道桥工程及清泉如许、清溪梯田、柳岸芳踪、鹤舞沙坪、花田叠翠6个园林景观工程正在施工建设，目前城市防洪及堤路结合主体工程已完成，景观工程“清泉如许”主体已完成，“千舟竞渡”景点主体工程和龙舞桥主体工程已开工建设。</t>
  </si>
  <si>
    <r>
      <t>台山市</t>
    </r>
    <r>
      <rPr>
        <sz val="12"/>
        <color indexed="8"/>
        <rFont val="宋体"/>
        <family val="3"/>
        <charset val="134"/>
      </rPr>
      <t>：建设城镇污水处理设施项目13个、农村污水处理设施281个，日处理污水规模共2万吨，管网67公里。</t>
    </r>
  </si>
  <si>
    <t>项目已完成PPP合同签订及全部立项手续。四九镇、三合镇、端芬镇、赤溪镇镇级污水处理厂已进场开工。236个农村污水处理设施已进场建设。已完成部分污水处理设备制作。</t>
  </si>
  <si>
    <t>由于项目公司未具备相关市政施工资质，需进行二次招标，拖慢了项目进度。</t>
  </si>
  <si>
    <t>建议台山市政府督促尽快落实。</t>
  </si>
  <si>
    <r>
      <t>开平市：</t>
    </r>
    <r>
      <rPr>
        <sz val="12"/>
        <color indexed="8"/>
        <rFont val="宋体"/>
        <family val="3"/>
        <charset val="134"/>
      </rPr>
      <t>建设城镇污水处理设施项目10个、农村污水处理设施355个，日处理污水规模共5.1万吨，管网50公里。</t>
    </r>
  </si>
  <si>
    <t>大部分已落实。</t>
  </si>
  <si>
    <t>新美污水厂厂区用地已落实，正在抓紧办理用地的相关手续；各镇级生活污水处理厂已完成可行性研究报告和初步设计工作；大沙镇三个农村污水处理设施示范村（西水、湾田、高田村）已完成建设，饮用水源一级保护区内的赤坎镇腾蛟村生活污水处理设施正在施工中；整体项目已完成立项备案，现正进行EPC招标及施工监理招标工作；环境影响评价报告书、水土保持方案编制报告书、排水口论证报告等专题报告已委托有资质的编制单位正在编制中。</t>
  </si>
  <si>
    <t xml:space="preserve">1、镇级生活污水处理厂金鸡、赤水镇厂址用地未办理好相关调规手续；                           2、农村生活污水处理设施存在站点选址分散，用地选址困难，村民不支持等多方面原因。 
3、项目公司对PPP项目实施程序经验不足。  </t>
  </si>
  <si>
    <r>
      <t>鹤山市：</t>
    </r>
    <r>
      <rPr>
        <sz val="12"/>
        <color indexed="8"/>
        <rFont val="宋体"/>
        <family val="3"/>
        <charset val="134"/>
      </rPr>
      <t>建设城镇污水处理设施项目2个、农村污水处理设施174个，日处理污水规模共5.55万吨，管网47公里。</t>
    </r>
  </si>
  <si>
    <t>宅梧污水处理厂目前正重新办理立项。双合污水处理厂正在进行设计工作。农村污水处理设施方面目前已已完成18个农村点，2个点正在施工。其他村镇正在进行设计工作，已完成三个镇的设计，报北控总部审批。</t>
  </si>
  <si>
    <r>
      <t>恩平市：</t>
    </r>
    <r>
      <rPr>
        <sz val="12"/>
        <color indexed="8"/>
        <rFont val="宋体"/>
        <family val="3"/>
        <charset val="134"/>
      </rPr>
      <t>建设仙人河、公仔河6.6公里截污管网；三个镇级污水处理厂处理规模2200立方米/天；干管长度8.208公里，220个农村污水处理设施处理规模3610吨/天。</t>
    </r>
  </si>
  <si>
    <t>横陂、大槐及那吉三个镇级污水处理厂已落实建设用地。220个农村污水处理设施点的选址确定。</t>
  </si>
  <si>
    <t xml:space="preserve">新一轮生活污水处理设施建设，项目整体累计完成投资6330万元。仙人河：完成管道1450米。公仔河：完成管道2794米。横陂、大槐及那吉三个镇级污水处理项目落实建设用地，已完成“三通一平”并进场施工；横陂镇完成管道2468米；那吉镇完成管道1450米；大槐镇污水管网工程已动工。220个农村污水处理点选址确定，全部完成勘察测量和初步设计、动工建设165个、建成116个、试运行5个。 </t>
  </si>
  <si>
    <t>建议恩平市政府督促加快推进前期工作，督促在建项目建设。</t>
  </si>
  <si>
    <t>34个试点已完成设计，其中27个试点已动工；余下247个点已完成初设，正编制可研报告，计划采用PPP模式整区捆绑推进建设。</t>
  </si>
  <si>
    <t>已办理征地手续，待办理用地</t>
  </si>
  <si>
    <t xml:space="preserve"> 预算造价工作已完成，正进行预算送审和监理招标准备工作。</t>
  </si>
  <si>
    <t>根据国土部门要求，我司于今年4月份将该项目办理国土征地手续的相关资料上报杜阮国土所。由于配套的留用地指标及地块未能落实等有关问题，引致国土部门一直未受理。我司已分别于2017年6月20和2017年7月6日发函水务局反映上述情况，并于7月14日召集市水务局、市国土局、市财政局、市规划局、杜阮镇政府及木朗村委会研究解决项目征地及配套留用地地块问题，截止10月中旬才解决配套留用地问题，我司并已于10月底配合国土部门完成用地资料报审工作。由于项目涉及的征地工作未完成，导致项目规划、招标等其他后续工作无法开展。</t>
  </si>
  <si>
    <t>建议市建设集团有限公司协调国土部门加快落实。</t>
  </si>
  <si>
    <t>正办理用地手续</t>
  </si>
  <si>
    <t xml:space="preserve"> 根据市政府文件处理表（办（市内）[2017]01803号）要求，本项目确定采用半地下方式建设，立项受理主体为市发改局，已完成立项批复。正开展项目招标等准备工作。</t>
  </si>
  <si>
    <t xml:space="preserve"> 1.本项目已于3月15日完成项目申请报告编制以及专家论证工作，但由于市银葵医院等多个部门对建设方案意见不统一，经市政府多次协调，最终于8月15日落实建设方案，导致项目进度比原定计划滞后5个月。
    2.项目2017年中已具备立项条件，因立项受理主体未落实，立项工作无法完成。直到10月10日才确定立项受理主体为市发改局，立项工作大幅滞后。
    以上因素严重影响项目原有计划。</t>
  </si>
  <si>
    <t>建议市建设集团有限公司协调相关部门加快推进各项前期工作。</t>
  </si>
  <si>
    <t>不需要征地</t>
  </si>
  <si>
    <t xml:space="preserve">   目前该项目已完成可行性研究报告编制、专家评审和项目立项和勘察设计施工总承包招标工作，现正开展施工图设计和工程监理招标工作。</t>
  </si>
  <si>
    <t>建议市建设集团有限公司协调推动尽快开工。</t>
  </si>
  <si>
    <t xml:space="preserve"> 已完成立项批复，正开展项目招标等准备工作。</t>
  </si>
  <si>
    <t>环评批复完成，项目申请报告已批复，初步设计进行审查完成、施工图设计已完成，基础施工完成、规划许可证办理完成，审图完成，桩基检测完成、深基坑评审完成。部分主要设备进行采购完成，中间水池、滤布滤池、紫外线消毒渠结构完成，加药间、脱水机房一层施工完成、管道开始安装。</t>
  </si>
  <si>
    <t>已针对实际情况重新出具设计方案，并已征得各部门同意，现已完成施工图设计和施工图审查工作，正在进行施工总承包招标。</t>
  </si>
  <si>
    <t>因篁庄村食街拆迁问题无法解决，原规划方案无法实施，需根据该地块现状情况和各部门意见重新出具设计方案，2017年8月20日确定最终方案，项目规模调整至1.16公里。</t>
  </si>
  <si>
    <t>土地权属未解决。</t>
  </si>
  <si>
    <t>目前项目可研报告初稿已基本完成。</t>
  </si>
  <si>
    <t>项目建设资金未落实，丰乐厂《建设用地批准书》（江门市（2004）江国书字第10号）的用地单位名称是江门市丰乐污水处理厂，土地取得方式是划拨，缴纳土地补偿款后只能办理权属人为江门市丰乐污水处理厂的国土证，需国土部门同意办理用地更名手续，将丰乐厂权属人更名为碧源公司，将导致丰乐厂提标改造工程无法开展。</t>
  </si>
  <si>
    <t xml:space="preserve">    正进行用地、规划、立项等前期工作。已完成立项批复，正开展项目招标等准备工作。</t>
  </si>
  <si>
    <t>本项目立项受理主体多次变更，直到11月6日才最终确定并得以完成立项，影响项目原有计划。</t>
  </si>
  <si>
    <t>建议市建设集团有限公司加快推动前期工作。</t>
  </si>
  <si>
    <t>土建工程已完成20%。</t>
  </si>
  <si>
    <t>项目已完工并办理了竣工验收和结算。</t>
  </si>
  <si>
    <t>土建工程已完成80%。</t>
  </si>
  <si>
    <t>该项目进度按要求推进，能完成年度目标。本表的投资计划完成额（3962万元）为立项估算额，包含建成后的运营费用，实际建设期费用为2338.37万元（建设期费用包括：设计费、建筑工程费、安装费、监理费和设备费等）。</t>
  </si>
  <si>
    <t xml:space="preserve">已开展勘察设计工作。                                                                                                                                                                  </t>
  </si>
  <si>
    <t>正在办理划拨手续。</t>
  </si>
  <si>
    <t>已完成土建及主要设备安装，正在进行电路铺设及电箱安装。</t>
  </si>
  <si>
    <t>已基本完成工程建设，正在完善工程余下收尾工作。</t>
  </si>
  <si>
    <t>已完成项目施工招标，正在财政局进行施工合同审核，下一步进行签约和施工报建。</t>
  </si>
  <si>
    <t>大田、圣堂、东成、良西、牛江已落实建设用地。</t>
  </si>
  <si>
    <t>东成、圣堂、良西、大田、牛江五个镇级污水处理项目落实建设用地，相继进场施工。管网建设同步推进中,项目累计完成投资2200万元，完成管网铺设4490米，东成、牛江管网全部完成；全部厂区已进场施工。</t>
  </si>
  <si>
    <t>6-8月份我市暴雨及强对流天气频繁，受暴雨、台风等恶劣天气影响，对野外作业造成严重的影响，致使工程建设进度受阻。</t>
  </si>
  <si>
    <t>建议恩平市政府督促在建项目加快建设。</t>
  </si>
  <si>
    <t>一、此项目2017年建设内容是完成前期工作，争取开工建设。目前大推车山生活垃圾填埋场封场二期工程已完成施工图设计,6月底进行计价单位招标时因参标单位不足导致流标。6月25日召开工程推进工作会议，进一步研究该工程设计、技术交底、施工质量保障要求和后续维护管养等事项。8月上旬，计价单位经二次开标已完成招标。8月28日，预算文件已送达市财政局审核。2017年9月6日经专家论证认定，大推车山垃圾处理场封场工程二期工程施工招标采用“综合评估法”进行评标定标。9月12日，收到市发改局关于大推车山垃圾处理场封场工程概算的批复。9月27日，按市财政局审核的要求，补充了相关预算文件资料。10月13日，10月13日，针对工程预算文件的偏差问题，我局约请市财政局、外审单位、市建管中心、计价单位、设计单位等相关人员在市财政局开会核对预算文件。10月20日，我局和市建管中心召开了招标文件研讨会，会上针对招标文件的编制双方提出了工作意见和建议。10月27日，完成工程预算定案。目前处于准备招标阶段。
    二、综合上述实际情况，我局已于10月中旬报市发改局申请中期调整，经市政府同意：本项目2017年主要建设内容为争取完成前期工作。下一步措施：1、抓紧与市建管中心沟通联系，尽快完成工程招标文件。2、我局将督促代建单位严格按照工程建设计划开展各项代建工作，力求按时保质保量完成工程建设。</t>
  </si>
  <si>
    <t>基本完成</t>
  </si>
  <si>
    <t xml:space="preserve">一、目前已完成前期工作：1、选址报告书；2、地形测量；3、确定边界红线及埋界桩；4、立项申请报告；5、环卫专规（2014－2020）；6、可行性研究报告；7、总体规划；8、节能评估报告；9、土地调规；10、水土保持方案报告；11、地质勘察报告；12、地质灾害报告；13、百合镇总体规划修编；14、百合镇征占林地可行性报告；15、一期建设用地征占用林地报批手续；16、矿产压覆资源查询；17、确定咨询公司；18、征地方案及土地确权；19、三个报告编制；20、环卫专项规划报告；21、社会稳定风险评估报告；22、土地预审；23、成立项目公司；24、设计招标和焚烧炉招标已完成。                                                                                                                     二、正在进行中的前期工作：1、项目环评已完成环评公参工作，环评报告已完成送审稿；2、办理土地使用证。   </t>
  </si>
  <si>
    <t>1、尽快办理土地使用证和林地指标；2、尽快稳妥推进征地补偿相关历史遗留问题的调处等工作。</t>
  </si>
  <si>
    <t>工程于3月初全部开工建设。2项目区北达段完成工程进度40%，3项目区完成工程进度60%。</t>
  </si>
  <si>
    <t>1、南冲电排站工程已立项，正在进行施工。
2、横江海口电排站工程正办理预算审批。
3、桐井电排站工程正办理施工资料，正在进行拆除重建。
4、乐溪电排站工程已完成立项前期手续，正在进行施工。</t>
  </si>
  <si>
    <t>主体工程已完成，正在进行围堰拆除，完成工程99%。</t>
  </si>
  <si>
    <t>1、由于本工程是省水利项目总承包方式的试点，总承包方式的各种制度还不成熟，不完善。
2、由于实施时间长，人工和材料价格涨幅较大，施工成本增加，对项目资金造成较大压力。</t>
  </si>
  <si>
    <t>正准备网上招标。</t>
  </si>
  <si>
    <t>园区产业规划和总体规划已通过省农业厅组织的专家评审组的评审，控制性规划已通过市城乡规划委员会审议。
防洪排涝规划已召开专家评审会议，环评报告方面相关资料已完成收集，下一步将开展专家评审工作。
斗山园区首期250亩调规方案已通过省备案，用地批文已下达，正加快办理土地招拍挂手续。
斗山园区已签订1063亩征地协议,目前剩余2000亩已全部签订土地补偿协议。
斗山园区填土工程加快，三支施工队共同施工，已完成950亩土地平整。</t>
  </si>
  <si>
    <r>
      <t>沙堆东堤：</t>
    </r>
    <r>
      <rPr>
        <sz val="12"/>
        <color indexed="8"/>
        <rFont val="宋体"/>
        <family val="3"/>
        <charset val="134"/>
      </rPr>
      <t>加固海堤总长13.3公里，重建穿堤涵闸7座，加固3座。</t>
    </r>
  </si>
  <si>
    <t>原海堤加固，无新增用地。</t>
  </si>
  <si>
    <t>完成加固海堤长度约4km，完成重建水闸5座，加固水闸3座，正在进行堤防加固及余下两宗重建水闸施工。</t>
  </si>
  <si>
    <t>施工单位投入不足，施工进度较慢。</t>
  </si>
  <si>
    <r>
      <t>老李围：</t>
    </r>
    <r>
      <rPr>
        <sz val="12"/>
        <color indexed="8"/>
        <rFont val="宋体"/>
        <family val="3"/>
        <charset val="134"/>
      </rPr>
      <t>加固海堤12.55公里，重建排水闸9座，重建生产闸15座。</t>
    </r>
  </si>
  <si>
    <t>已完成12.55km堤防填筑工程、6.5km防浪墙、5座生产闸工程及7座水闸工程。</t>
  </si>
  <si>
    <r>
      <t>北陡围：</t>
    </r>
    <r>
      <rPr>
        <sz val="12"/>
        <color indexed="8"/>
        <rFont val="宋体"/>
        <family val="3"/>
        <charset val="134"/>
      </rPr>
      <t>加固海堤12.3公里，拆除重建排水闸8座，新建穿堤排水闸2座，重建生产闸18座，新建穿堤旱闸1座以及重建交通桥1座。</t>
    </r>
  </si>
  <si>
    <t>已完成12.3km堤围填筑工程、8km防浪墙、20座生产闸、9座水闸及2座交通桥工程。</t>
  </si>
  <si>
    <r>
      <t>赤溪围：</t>
    </r>
    <r>
      <rPr>
        <sz val="12"/>
        <color indexed="8"/>
        <rFont val="宋体"/>
        <family val="3"/>
        <charset val="134"/>
      </rPr>
      <t>加固堤线长5.5公里，重建或新建穿堤排水闸6座。</t>
    </r>
  </si>
  <si>
    <t xml:space="preserve">已完成临时房屋及道路工程、3km堤围清表、1.95km堤围填筑、1.95km子堤填筑及冲口河钢便桥搭建。                                                                                                                                        </t>
  </si>
  <si>
    <t>因土料场变更，协调耗时长，施工过程中出现个别咸围养殖户阻挠工程施工现象； 另外受台风雨季影响，可施工时间短。</t>
  </si>
  <si>
    <r>
      <t>斗山河支流：</t>
    </r>
    <r>
      <rPr>
        <sz val="12"/>
        <color indexed="8"/>
        <rFont val="宋体"/>
        <family val="3"/>
        <charset val="134"/>
      </rPr>
      <t>整治河道长6.49公里，河道清淤疏浚6.06公里，新建或拆除重建穿堤水闸3座等。</t>
    </r>
  </si>
  <si>
    <t xml:space="preserve"> 已基本完成堤身填筑工程、防洪墙及河道清淤；完成了3.370 km防浪墙、1座水闸、2座机耕桥、2座穿堤涵闸及重建抽水池。                                                                                                     </t>
  </si>
  <si>
    <r>
      <t>镇口河支流：</t>
    </r>
    <r>
      <rPr>
        <sz val="12"/>
        <color indexed="8"/>
        <rFont val="宋体"/>
        <family val="3"/>
        <charset val="134"/>
      </rPr>
      <t>整治河长14.356公里，堤防加固0.856公里，河道清淤7.95公里，新建或重建水闸共7座等。</t>
    </r>
  </si>
  <si>
    <r>
      <t>白沙河：</t>
    </r>
    <r>
      <rPr>
        <sz val="12"/>
        <color indexed="8"/>
        <rFont val="宋体"/>
        <family val="3"/>
        <charset val="134"/>
      </rPr>
      <t>治理河道总长12公里，整治堤防总长7.216公里，支流清淤疏浚4.792公里，新建旱闸2个。</t>
    </r>
  </si>
  <si>
    <t xml:space="preserve"> 已完成全部河道清淤疏浚、1座新建旱闸、2座电排站、迎流顶冲1#、2#、3#、4#、5#险段、堤身防护（草皮）工程、0.75km防洪墙充填灌浆、堤防综合整治完成87%、堤防堤顶结构及涵（旱）闸金属结构工程开始施工。</t>
  </si>
  <si>
    <t>正在进行船闸土方开挖，闸室支护灌注桩施工，钢筋及模板加工,闸首混凝土浇筑,外航道疏浚。累计完成实体工程量为：上、下游斜坡式围堰已完成，上、下游直立式围堰桩机平台已完成，上、下游直立式围堰灌注桩已完成，上、下游围堰旋喷桩施工已完成，下游导航墙锚杆加固已完成，上、下游直立式围堰灌注桩帽梁施工已完成。船闸土方开挖累计12000方，累计拆除旧闸墙5400方，闸首混凝土浇筑1220方，钢筋加工60t,支护灌注桩施工完成53根，外航道疏浚已完成约20万立方米；已完成金属结构采购。</t>
  </si>
  <si>
    <t>未达到时间进度的原因是：按照施工方案，工程投资额占比较大的船闸、航道疏浚、避风指挥中心等实体工程施工在第三季度和第四季度实施。</t>
  </si>
  <si>
    <t>建议台山市政府督促加快建设。</t>
  </si>
  <si>
    <t>完成渠系建筑物数量165座、渠道长度80km。</t>
  </si>
  <si>
    <t>江洲水闸：上游铺盖高喷，拆除旧工作桥、闸门，办公楼装修；塘洲水闸：新建办公楼，桩基础静载试验；恩城水闸：施工图设计。</t>
  </si>
  <si>
    <t>塘洲水闸工程金属结构部分未完成招标，无法与施工部分同期施工，因此2017年暂缓安排水下工程施工。</t>
  </si>
  <si>
    <r>
      <rPr>
        <b/>
        <sz val="12"/>
        <color indexed="8"/>
        <rFont val="宋体"/>
        <family val="3"/>
        <charset val="134"/>
      </rPr>
      <t>江海区：</t>
    </r>
    <r>
      <rPr>
        <sz val="12"/>
        <color indexed="8"/>
        <rFont val="宋体"/>
        <family val="3"/>
        <charset val="134"/>
      </rPr>
      <t>新建高标准农田0.08万亩。</t>
    </r>
  </si>
  <si>
    <t>正在开展</t>
  </si>
  <si>
    <t>工程正在施工，已完成50%的工程量。</t>
  </si>
  <si>
    <t>市级补助资金于7月份才到账我区，影响项目进度。</t>
  </si>
  <si>
    <r>
      <rPr>
        <b/>
        <sz val="12"/>
        <color indexed="8"/>
        <rFont val="宋体"/>
        <family val="3"/>
        <charset val="134"/>
      </rPr>
      <t>新会区：</t>
    </r>
    <r>
      <rPr>
        <sz val="12"/>
        <color indexed="8"/>
        <rFont val="宋体"/>
        <family val="3"/>
        <charset val="134"/>
      </rPr>
      <t>新建高标准农田1.89万亩。</t>
    </r>
  </si>
  <si>
    <t>目前项目进入施工阶段。</t>
  </si>
  <si>
    <r>
      <rPr>
        <b/>
        <sz val="12"/>
        <color indexed="8"/>
        <rFont val="宋体"/>
        <family val="3"/>
        <charset val="134"/>
      </rPr>
      <t>台山市：</t>
    </r>
    <r>
      <rPr>
        <sz val="12"/>
        <color indexed="8"/>
        <rFont val="宋体"/>
        <family val="3"/>
        <charset val="134"/>
      </rPr>
      <t>新建高标准农田7.64万亩。</t>
    </r>
  </si>
  <si>
    <t>2016年度高标准基本农田建设项目现正开展招标工作,目前已完成4个项目的监理和施工招标工作。
2016年高标准农田建设项目（农综）总体工程已完成。</t>
  </si>
  <si>
    <t>建议台山市政府督促尽快开工建设。</t>
  </si>
  <si>
    <r>
      <rPr>
        <b/>
        <sz val="12"/>
        <color indexed="8"/>
        <rFont val="宋体"/>
        <family val="3"/>
        <charset val="134"/>
      </rPr>
      <t>开平市：</t>
    </r>
    <r>
      <rPr>
        <sz val="12"/>
        <color indexed="8"/>
        <rFont val="宋体"/>
        <family val="3"/>
        <charset val="134"/>
      </rPr>
      <t>新建高标准农田4.25万亩。</t>
    </r>
  </si>
  <si>
    <t xml:space="preserve">我市2016年度任务是4.25万亩，其中由农业局牵头联合国土局的高标准基本农田建设管理模式实施的是2.78万亩，按以往年度惯例的建设期为2017年11月至2018年2月，目前项目已进场开工。由财政局按照农业综合开发高标准农田建设管理模式实施的为1.47万亩，已于2016年12月开工，目前已经完成100%。    </t>
  </si>
  <si>
    <r>
      <rPr>
        <b/>
        <sz val="12"/>
        <color indexed="8"/>
        <rFont val="宋体"/>
        <family val="3"/>
        <charset val="134"/>
      </rPr>
      <t>鹤山市：</t>
    </r>
    <r>
      <rPr>
        <sz val="12"/>
        <color indexed="8"/>
        <rFont val="宋体"/>
        <family val="3"/>
        <charset val="134"/>
      </rPr>
      <t>新建高标准农田1.41万亩。</t>
    </r>
  </si>
  <si>
    <t>项目正在开展施工工作，已完成30%的工程量。</t>
  </si>
  <si>
    <r>
      <rPr>
        <b/>
        <sz val="12"/>
        <color indexed="8"/>
        <rFont val="宋体"/>
        <family val="3"/>
        <charset val="134"/>
      </rPr>
      <t>恩平市：</t>
    </r>
    <r>
      <rPr>
        <sz val="12"/>
        <color indexed="8"/>
        <rFont val="宋体"/>
        <family val="3"/>
        <charset val="134"/>
      </rPr>
      <t>新建高标准农田4.90万亩。</t>
    </r>
  </si>
  <si>
    <t>民生共享（72项）</t>
  </si>
  <si>
    <t>Ⅰ区主体封顶（共六层）；Ⅱ区主体完成八层楼面浇筑（共九层）。</t>
  </si>
  <si>
    <t>目前进入打桩阶段，桩基础完成80%。</t>
  </si>
  <si>
    <t>已领取高新区43号地块的不动产权证。A地块填土工程已基本结束，初步办理收地手续，材料显示填土高程2.6-2.9米。</t>
  </si>
  <si>
    <t>1.已完成新校区建设勘察设计施工总承包、监理、全过程造价控制、110KV高压线迁改的招标工作；
2.已领取高新区43号地块的不动产权证。A地块填土工程已基本结束，初步办理收地手续，材料显示填土高程2.6-2.9米。
3.已与交通银行正式签署项目贷款合同。
4.总平面规划设计已通过市环艺会评审，正进行总平面局部修改，其中艺术楼、体育馆、饭堂A已获批《建设工程规划许可证》。其中，体育馆工程已开工。
5.高新区43号地块已获批《建设用地规划许可证》。
6.场地内110KV高压线迁改已开展设计工作。</t>
  </si>
  <si>
    <t>目前A地块移交手续未完成，B地块交地时间未落实。</t>
  </si>
  <si>
    <t>建议市教育局协助落实用地。</t>
  </si>
  <si>
    <t>1.综合楼广场项目施工已基本结束，预计12月上旬可完成项目验收；
2.东区污水管网改造项目已完成设计、预算编制、预算审查等工作，预计12月中旬可按要求开展施工招投标工作；
3.学生活动中心已完成设计、预算编制等工作，已按要求送江门市财政局进行预算审查，预算审查结束后将开始施工招投标工作；
4.新建学生宿舍工程已按要求完成勘察、设计招投标工作，正在进行方案设计。</t>
  </si>
  <si>
    <t>已完成全部施工项目内容,进入各工程项目内容的补漏和验收资料的准备工作，安排验收日程。</t>
  </si>
  <si>
    <t>实训基地综合改造工程各项目已基本完工，11月份施工单位对初检时发现的质量问题进行了整改，但进度较为缓慢，竣工验收工作日程拖延。</t>
  </si>
  <si>
    <t>建议市人力资源社会保障局协调落实。</t>
  </si>
  <si>
    <t>3、4#教学楼：已完成主体封顶工程施工，进入楼梯屋、墙体砌筑工程施工阶段；
C座学生宿舍：8月16日工程项目概算市发改局已批复，工程量清单8月16日已报市财政局审核；市财政局在审核中。</t>
  </si>
  <si>
    <t>项目总体规划已批复，立项、环评备案已完成，现正勘察、设计、招标中。</t>
  </si>
  <si>
    <t>土地平整，土方开挖与基坑工程建设基本完成，部分基础工程正在施工。单体报批已完成，单体施工图正在设计中。</t>
  </si>
  <si>
    <t>正进行第3层购书中心的装修工程，以及空调设施安装。</t>
  </si>
  <si>
    <t>实训楼内墙批灰、外墙贴砖、地面水磨已完成；建筑棚架已拆除，现进入消防设备和水电安装。</t>
  </si>
  <si>
    <t>2栋培训楼、1栋宿舍楼、1栋饭堂的主体工程已完成，水管道已铺设完成，2栋培训楼外墙装修已完成，正在进行2栋培训楼室内装修及电路铺设、1栋宿舍楼和1栋饭堂的室内外装修，下一步准备进行围墙及基础配套建设。</t>
  </si>
  <si>
    <t>项目纳入了蓬江区新建学校PPP项目。紫茶续建小学正在进行土方挖掘工作。</t>
  </si>
  <si>
    <t>项目纳入了蓬江区新建学校PPP项目。丰泰小学完成基坑支护桩195根、止水桩520根的桩基施工。</t>
  </si>
  <si>
    <t>项目纳入了蓬江区新建学校PPP项目。紫茶中学目前已完成第一阶段地下车库的土方开挖及边坡加固工作。已完成工程桩196根、止水桩36根的桩基施工。</t>
  </si>
  <si>
    <t>首期、二期工程（1#、2#、3#、4#教学楼）土建工程已全部完工，并已正式投入使用。三期工程正在进行施工图设计。</t>
  </si>
  <si>
    <t>已完成主体工程15%的工程量，其中，打桩工程已完成，正在开挖基坑和开展砌筑基础砖模工程。</t>
  </si>
  <si>
    <t>已完成桩基础工程，正在进行首层施工。</t>
  </si>
  <si>
    <t>主体工程已全面封顶。</t>
  </si>
  <si>
    <t>本工程项目采用联合体招标方式，设计方案的优化及施工前各部门的报批，预算编制、审定等需时。</t>
  </si>
  <si>
    <t>建议新会区政府督促加快推进。</t>
  </si>
  <si>
    <t>小学：主体完成75﹪。B1教师宿舍楼主体封顶，B2、B3完成首层，C1、C2、C3、C4主体封顶，C5、C6、C7教学楼完成五层，体育馆开挖基础、游泳池桩完成。
中学：主体工程完成85%。A8综合楼二次装修完成并投入使用，A7教学楼封顶并完成砌砖装修，B1教师宿舍封顶，B3、B4学生宿舍完成封顶， B2完成五层，A1、A2完成五层，A9完成三层。</t>
  </si>
  <si>
    <t>项目用地82.83亩，已全部落实。</t>
  </si>
  <si>
    <t>完成了基坑支护桩施工方案的修改并施工，完成搅拌桩11万米，完成基础桩600根；6幢单体建筑、地下车库1、地下车库2、公共配套设施的设计方案已获规划局审查通过，并办理了建设工程规划许可证；完成了所有施工图纸，审图公司正在审查施工图纸；完成工地所有临设，办公人员全面进驻工地。</t>
  </si>
  <si>
    <t>项目用地39.28亩，已全部落实。</t>
  </si>
  <si>
    <t>监理公司进驻工地；完成清表、清淤泥工作，回填土方90%；施工用水、用电报装及施工；施工用水开始使用，完成临时电房建设及办理供电手续；完成规划方案的修改，总体规划方案已呈送规划局审批，核定规划方案建设指标，取得建设用地规划许可证，正在办理工程规划许可证；完成所有勘察点的钻探；正在办理人防报批手续；完成所有单体图的设计，正在设计施工图；完成规划放线，进行工程桩试桩。</t>
  </si>
  <si>
    <t>一期工程已完工；二期土地证已办理，二期工程施工施工招标已完成，正在进行基础工程施工。</t>
  </si>
  <si>
    <t>(已完成总投资)项目已完成综合验收，正式投入使用。</t>
  </si>
  <si>
    <t>已完成总投资)项目已完成综合验收，正式投入使用。</t>
  </si>
  <si>
    <t>已办理相关报建手续，已动工，正在进行2栋教学楼的主体工程建设，1号教学楼主体已完成4层，2号教学楼主体已完成2层。</t>
  </si>
  <si>
    <r>
      <t>总建筑面积：26102平方米。</t>
    </r>
    <r>
      <rPr>
        <b/>
        <sz val="12"/>
        <color indexed="8"/>
        <rFont val="宋体"/>
        <family val="3"/>
        <charset val="134"/>
      </rPr>
      <t>中等职业技术学校学生宿舍</t>
    </r>
    <r>
      <rPr>
        <sz val="12"/>
        <color indexed="8"/>
        <rFont val="宋体"/>
        <family val="3"/>
        <charset val="134"/>
      </rPr>
      <t>：建筑面积5118平方米；</t>
    </r>
    <r>
      <rPr>
        <b/>
        <sz val="12"/>
        <color indexed="8"/>
        <rFont val="宋体"/>
        <family val="3"/>
        <charset val="134"/>
      </rPr>
      <t>华侨中学学生宿舍</t>
    </r>
    <r>
      <rPr>
        <sz val="12"/>
        <color indexed="8"/>
        <rFont val="宋体"/>
        <family val="3"/>
        <charset val="134"/>
      </rPr>
      <t>：建筑面积4650平方米；方寿林中小学综合实践基地：建筑面积5310平方米；恩城第一小学综合办公楼：建筑面积6321平方米；年乐学校科教楼：建筑面积4703平方米。</t>
    </r>
  </si>
  <si>
    <t>1.中等职业技术学校学生宿舍楼已完成设计预算、立项、绿化审批、规划许可、消防审核等前期工作，图纸审核已基本完成，下一步开展预算审核、招投标工作。
2.华侨中学学生宿舍楼已进场动工，已完成基础及围墙建设，下一步开展各层主体建设。
3.方寿林中小学综合实践基地方国樑楼已完成基础梁、桩承台施工；运动场已下水管道安装，正在平整跑道、足球场等场地；学生宿舍楼11月7日已完成招投标，正在办理签订合同、报建等工作；食堂已完成建设方案、可行性研究报告、立项等工作，待场地回填完成后开展勘察、设计工作。
4.恩城一小综合办公楼已完成三楼梁板的钢筋安装，下一步完成梁板混凝土浇筑，并继续开展四、五楼基础柱、梁板建设。
5.年乐学校科教楼已完成三楼梁板混凝土浇筑，下一步继续开展四、五楼基础柱、梁板建设。</t>
  </si>
  <si>
    <t>冯如小学教学楼等校舍建设进展顺利，教学楼2已完成天面梁板混凝土浇筑（主体封顶）；食堂已完成二层梁板混凝土浇筑，正在开展天面梁板模板、钢筋安装；教学楼1及办公楼已完成压桩、验桩，并开挖桩头开展桩承台等基础建设；校园场地建设项目（运动场、围墙、河堤等）工程预算造价审定已完成，正在开展复核工作。</t>
  </si>
  <si>
    <t>一、11月份已完成了本院新院改选装修项目的预算方案流程。
二、施工招标文件已编制完成，已将招标文件依次送市造价站、市住建局、市交易中心三个部门进行备案。</t>
  </si>
  <si>
    <r>
      <t>1</t>
    </r>
    <r>
      <rPr>
        <sz val="12"/>
        <color indexed="8"/>
        <rFont val="宋体"/>
        <family val="3"/>
        <charset val="134"/>
      </rPr>
      <t>1</t>
    </r>
    <r>
      <rPr>
        <sz val="12"/>
        <color indexed="8"/>
        <rFont val="宋体"/>
        <family val="3"/>
        <charset val="134"/>
      </rPr>
      <t>月份</t>
    </r>
  </si>
  <si>
    <t>正在进行地下室工程的施工。</t>
  </si>
  <si>
    <t>已完成边坡治理工程，正在蓬江区住建局进行招标备案。</t>
  </si>
  <si>
    <t>已完成二楼楼面倒混凝土，正在进行三楼楼面的模板和钢筋的安装。</t>
  </si>
  <si>
    <t>健康中心已开业；月子中心已完成70%的工程建设，预计2018年1月1日开业。</t>
  </si>
  <si>
    <t>工程部分完工，消防及环评完成，设备进场调试，家具到位；完成医院验收，进入试营业。</t>
  </si>
  <si>
    <t xml:space="preserve">存在问题：
1、新院地块红线范围内仍有建筑物和果树拆迁补偿未谈妥，导致未能按建筑红线围蔽地块，影响新院地块的勘察和动工建设。
2、群众需要借道穿过新院地块建筑红线内唯一道路进入西北侧的耕地劳作，为保障新院建设顺利推进，新院动工前建议开通另一条机耕路进入该区域。3、新院门前规划的市政路（岗城路）仍没交办相关部门征地，届时新院动工建设大型施工设备可能出入不了施工现场。
</t>
  </si>
  <si>
    <t>A栋建筑完成内墙抹灰工程完成100%,八层至天面层外墙抹灰工程完成100%。新建工程B栋内墙抹灰工程完成100%，四层至九层外墙抹灰工程完成100%，天面层外墙砖镶贴八层至天面层外墙抹灰工程完成100%、C栋内墙抹灰工程完成100%，十三层至十九层外墙抹灰工程完成100%和D栋完成内墙砌体工程100%，外墙抹灰工程完成100%，铝合金门窗框安装完成100%，排水立管完成95%。</t>
  </si>
  <si>
    <t>1、完成2、3号楼外棚栅安全网的搭设。2、完成拆除2、3号楼所有内、外墙体。3、二号楼已加固到五楼，三号楼加固到一楼。4、2号楼首二层完成碳纤维布粘贴。</t>
  </si>
  <si>
    <t>在保安全、保质量的情况下，加快加固工程的施工，追赶进度。正在加快门窗工程的招投标工作。</t>
  </si>
  <si>
    <t>建议开平市政府督促施工单位加快建设。</t>
  </si>
  <si>
    <t>项目用地63.97亩，已落实55.73亩，尚未落实8.24亩</t>
  </si>
  <si>
    <t>已开工建设，目前三通一平的填土工程正在进行中，施工单位开始入场打桩。</t>
  </si>
  <si>
    <t>9月28日项目奠基，现正推进三通一平工作，已完成地质勘探工作并出具地质勘探报告。</t>
  </si>
  <si>
    <t>政府无偿划拨33.96亩。</t>
  </si>
  <si>
    <t>基础施工已全面完成，现进入主体施工阶段，并已完成首至三层板钢筋、柱钢筋安装及首层至三层梁、板、柱砼浇筑。目前进行四层模板安装等程序。</t>
  </si>
  <si>
    <t>1、完成全部场馆主体结构施工。
2、会展中心已完成验收并交付使用。
3、游泳馆及体育场完成屋面、幕墙工程、精装修、机电安装、消防安装，正在进行体育工艺收尾工作。
4、体育馆完成屋面工程、幕墙工程施工。
5、体育馆正在进行室内精装修、机电安装、消防安装。    
6、南、北区周边绿化及场区道路基本完成。</t>
  </si>
  <si>
    <t>已完成总体工程95%的工程量，幕墙安装工程、电梯工程和墙面贴砖工程已完成，一至五层地面砖正在安装。</t>
  </si>
  <si>
    <t xml:space="preserve">1、完成地基强夯施工。 2、开展强夯区域地基承载力检测。                                                                                                                                                                                                            </t>
  </si>
  <si>
    <t>完成公园路灯安装和临时公园一标段建设；完成配套道路府前路98%、廉政路90%(下雨天影响管道施工)、勤政路完成98%；主建筑物钢结构施工完成95%；幕墙西区完成，东区完成95%；外脚手架整体拆除完成，园林工程完成55%，装修工程完成50%。</t>
  </si>
  <si>
    <t>1、截至2017年11月底，项目房屋征收主体蓬江区政府共完成260户房屋征收工作，剩余2户（涉及24、26号楼）未完成征收，由蓬江区白沙街道办班子成员继续进行1人1户专人跟踪商谈，其中24号楼101已基本达成征收意向。
  2、项目于6月29日办理了《建筑工程施工许可证》，6月30日项目正式开工。施工单位已进场开展项目基础围堰施工，至2017年11月底已完成45根基坑支护桩施工，项目全年完成投资额725万元。
  3、土方施工单位继续进场开展房土方挖运，正制定23号楼拆除方案，待专家论证通过后组织拆除。</t>
  </si>
  <si>
    <t>本工程结构完成封顶。1、砌体工作基本完成；2、外墙抹灰工作已完成至四层预计月底完成；3、内墙抹灰各楼层已完成，还剩天面楼梯房；4、二、三层走廊、卫生间、冲凉房贴瓷砖完成；5、各楼层水电安装已开展，门窗工程已开展；6、三、四、五层扇灰工作完成并打磨，后续开展油漆工作；7、楼地面工作未开展，计划12月18日前完成。</t>
  </si>
  <si>
    <t>现场劳动力不足，装饰架、外墙瓷砖、楼地面、消防安装方面相比计划进度有滞后情况，各专业各工序穿插施工安排不到位。</t>
  </si>
  <si>
    <t>建议市体育运动学校、市建管中心督促落实。</t>
  </si>
  <si>
    <t>屋面梁板已完成浇筑，外墙面抹灰基本完成，预计12月底完工。</t>
  </si>
  <si>
    <t>受天气影响，影响施工进度。</t>
  </si>
  <si>
    <t>建议市粮食局督促加快建设。</t>
  </si>
  <si>
    <t xml:space="preserve">该项目已于10月初竣工。                                                                                                                                                                                                     </t>
  </si>
  <si>
    <t>项目总用地15亩，已全部落实。</t>
  </si>
  <si>
    <t>已完成土建工程施工，现进行电安装工程施工。</t>
  </si>
  <si>
    <t>目前，该大楼工程已基本建成，正在开展配套工程施工。</t>
  </si>
  <si>
    <r>
      <t>东湖公园北园区配套服务设施及地下人防工程（人防工程部分）</t>
    </r>
    <r>
      <rPr>
        <sz val="12"/>
        <color indexed="8"/>
        <rFont val="宋体"/>
        <family val="3"/>
        <charset val="134"/>
      </rPr>
      <t>：总建筑面积7902平方米，其中，地下室建筑7402平方米。</t>
    </r>
  </si>
  <si>
    <t>进行项目开工前期招标工作，计划于2017年12月完成招标工作，现办理临时用水报批手续。</t>
  </si>
  <si>
    <r>
      <t>高新区文化广场公共人防工程：</t>
    </r>
    <r>
      <rPr>
        <sz val="12"/>
        <color indexed="8"/>
        <rFont val="宋体"/>
        <family val="3"/>
        <charset val="134"/>
      </rPr>
      <t>总建筑面积5010平方米。</t>
    </r>
  </si>
  <si>
    <t>已向高新区管委会发函征询建设意见，计划于12月向市发改局报立项。</t>
  </si>
  <si>
    <t>市人防办
高新区（江海区）
建管中心</t>
  </si>
  <si>
    <r>
      <t>新会区人民球场公共人防工程：</t>
    </r>
    <r>
      <rPr>
        <sz val="12"/>
        <color indexed="8"/>
        <rFont val="宋体"/>
        <family val="3"/>
        <charset val="134"/>
      </rPr>
      <t>建设人防工程，对人民球场及周边景观升级改造，总建筑面积1.07万平方米。</t>
    </r>
  </si>
  <si>
    <t>地下室主体工程及安装工程已经完成。地上景观已完成防水、排水、消防、电器管线预埋、土方回填平整、草皮种植、围墙、跑道垫层、新天利广场。</t>
  </si>
  <si>
    <t>地上景观范围涉及平山小学校道，对施工进度有影响。</t>
  </si>
  <si>
    <r>
      <t>台山市：</t>
    </r>
    <r>
      <rPr>
        <sz val="12"/>
        <color indexed="8"/>
        <rFont val="宋体"/>
        <family val="3"/>
        <charset val="134"/>
      </rPr>
      <t>管网和供水工程改造，解决7.07万人饮水安全问题。</t>
    </r>
  </si>
  <si>
    <t xml:space="preserve">截至2017年11月底，深井、赤溪、白沙、斗山、冲蒌已完工，水步、广海、海宴工程接近尾声、三合、大江正在积极施工中，预计12月底全部完工。                                                                                                                                                                                                                                                                                                                                   </t>
  </si>
  <si>
    <r>
      <t>鹤山市：</t>
    </r>
    <r>
      <rPr>
        <sz val="12"/>
        <color indexed="8"/>
        <rFont val="宋体"/>
        <family val="3"/>
        <charset val="134"/>
      </rPr>
      <t>原址扩建宅梧镇自来水厂、迁建凤凰水厂、新建四堡水厂及其主管网，新建加压泵站11座、农村小型供水工程4座、更换、扩建、新建管网一批等。</t>
    </r>
  </si>
  <si>
    <r>
      <t>恩平市：</t>
    </r>
    <r>
      <rPr>
        <sz val="12"/>
        <color indexed="8"/>
        <rFont val="宋体"/>
        <family val="3"/>
        <charset val="134"/>
      </rPr>
      <t>在圣堂镇长安村委会、大槐镇塘冲村委会、东成镇金坑村委会等31个自然村建设供水管网约38公里。</t>
    </r>
  </si>
  <si>
    <r>
      <rPr>
        <b/>
        <sz val="12"/>
        <color indexed="8"/>
        <rFont val="宋体"/>
        <family val="3"/>
        <charset val="134"/>
      </rPr>
      <t>台城供水管道工程</t>
    </r>
    <r>
      <rPr>
        <sz val="12"/>
        <color indexed="8"/>
        <rFont val="宋体"/>
        <family val="3"/>
        <charset val="134"/>
      </rPr>
      <t>：新建管道12.3公里。</t>
    </r>
  </si>
  <si>
    <t xml:space="preserve">完成新建供水管道8.4公里。 </t>
  </si>
  <si>
    <r>
      <rPr>
        <b/>
        <sz val="12"/>
        <color indexed="8"/>
        <rFont val="宋体"/>
        <family val="3"/>
        <charset val="134"/>
      </rPr>
      <t>赤溪镇田头新供水厂：</t>
    </r>
    <r>
      <rPr>
        <sz val="12"/>
        <color indexed="8"/>
        <rFont val="宋体"/>
        <family val="3"/>
        <charset val="134"/>
      </rPr>
      <t>供水规模3万吨/日。</t>
    </r>
  </si>
  <si>
    <t>已完成滤池地板浇筑混凝土，配电间屋面浇筑混凝土，泵房高支模拆除，泵房墙体砌砖，滤池绑扎钢筋完成70%，投药间设备基础，管沟。</t>
  </si>
  <si>
    <r>
      <rPr>
        <b/>
        <sz val="12"/>
        <color indexed="8"/>
        <rFont val="宋体"/>
        <family val="3"/>
        <charset val="134"/>
      </rPr>
      <t>鹤山第二水厂二期扩建</t>
    </r>
    <r>
      <rPr>
        <sz val="12"/>
        <color indexed="8"/>
        <rFont val="宋体"/>
        <family val="3"/>
        <charset val="134"/>
      </rPr>
      <t>:新建供水厂一座，新增供水能力10万吨。</t>
    </r>
  </si>
  <si>
    <r>
      <rPr>
        <b/>
        <sz val="12"/>
        <color indexed="8"/>
        <rFont val="宋体"/>
        <family val="3"/>
        <charset val="134"/>
      </rPr>
      <t>鹤山桃源加压站改扩建项目</t>
    </r>
    <r>
      <rPr>
        <sz val="12"/>
        <color indexed="8"/>
        <rFont val="宋体"/>
        <family val="3"/>
        <charset val="134"/>
      </rPr>
      <t>:现有4.5万吨供水能力提升至10万吨以上。</t>
    </r>
  </si>
  <si>
    <r>
      <rPr>
        <b/>
        <sz val="12"/>
        <color indexed="8"/>
        <rFont val="宋体"/>
        <family val="3"/>
        <charset val="134"/>
      </rPr>
      <t>鹤山雅瑶镇DN600主供水管</t>
    </r>
    <r>
      <rPr>
        <sz val="12"/>
        <color indexed="8"/>
        <rFont val="宋体"/>
        <family val="3"/>
        <charset val="134"/>
      </rPr>
      <t>:DN600供水管6公里。</t>
    </r>
  </si>
  <si>
    <r>
      <rPr>
        <b/>
        <sz val="12"/>
        <color indexed="8"/>
        <rFont val="宋体"/>
        <family val="3"/>
        <charset val="134"/>
      </rPr>
      <t>鹤山供水管网改造工程</t>
    </r>
    <r>
      <rPr>
        <sz val="12"/>
        <color indexed="8"/>
        <rFont val="宋体"/>
        <family val="3"/>
        <charset val="134"/>
      </rPr>
      <t>:新改建供水管50公里。</t>
    </r>
  </si>
  <si>
    <r>
      <rPr>
        <b/>
        <sz val="12"/>
        <color indexed="8"/>
        <rFont val="宋体"/>
        <family val="3"/>
        <charset val="134"/>
      </rPr>
      <t>那吉镇供水工程</t>
    </r>
    <r>
      <rPr>
        <sz val="12"/>
        <color indexed="8"/>
        <rFont val="宋体"/>
        <family val="3"/>
        <charset val="134"/>
      </rPr>
      <t>：改造供水厂、配套管网，完善圩镇周边供水体系。</t>
    </r>
  </si>
  <si>
    <t>已立项，制水池基坑土方开挖工作、护坡及底板锚定、护坡四周混凝土的喷浆工作已完成，制水池主体结构全面完成，制水工艺预埋件已安装完成，水池顶部的导流墙已进行外墙贴砖工作，下一步准备开展池壁内装修及池壁外贴砖。</t>
  </si>
  <si>
    <t>大田镇供水工程：改造供水厂、铺设供水管网，完善供水体系。</t>
  </si>
  <si>
    <t>自来水厂完成“三通一平”、招标工作，计划11月底动工建设；目前供水管网第一、二期办理立项和预审手续（其中华南上南石山片区办理各项招投标程序工作；黄沙北合白石片区已完成项目立项，正在财审阶段。）；资金筹措工作开展中。</t>
  </si>
  <si>
    <t>建议恩平市政府协调落实。</t>
  </si>
  <si>
    <r>
      <t>江门主城区华润城市燃气管道：</t>
    </r>
    <r>
      <rPr>
        <sz val="12"/>
        <color indexed="8"/>
        <rFont val="宋体"/>
        <family val="3"/>
        <charset val="134"/>
      </rPr>
      <t>新建场站1座；建设市政管线30公里，其中蓬江区25公里，江海区5公里；全面完成SCADA系统。</t>
    </r>
  </si>
  <si>
    <t>1、潮连站已完成建设；
2、已完成蓬江区、江海区中压燃气管道工程共22公里,其中蓬江区江海三路-潮连大道等路段已铺设燃气管道12公里，江海区云沁路-鸿宇绝缘材料厂等路段已铺设燃气管道10公里；
3、SCADA系统已完成现场安装调试，现已进入试运行阶段。</t>
  </si>
  <si>
    <r>
      <t>新会华润城市燃气管道：</t>
    </r>
    <r>
      <rPr>
        <sz val="12"/>
        <color indexed="8"/>
        <rFont val="宋体"/>
        <family val="3"/>
        <charset val="134"/>
      </rPr>
      <t>市政中压燃气管道250公里，双水、会城门站各1座，建设LNG加气站1座，C-LNG加气站1座。</t>
    </r>
  </si>
  <si>
    <t xml:space="preserve">第四季度目标完成7公里，截至11月底，完成情况如下：
市政：完成会城惠民西路、公园路、新桥路、冈州大道西、工业大道燃气管线共6公里，罗坑县道X539牛湾段燃气管线1公里，占比100%。已完成全年工作目标共27公里。
小区：完成南湖湾894户，葵湖壹号210户。
</t>
  </si>
  <si>
    <r>
      <t>开平市天然气利用工程：</t>
    </r>
    <r>
      <rPr>
        <sz val="12"/>
        <color indexed="8"/>
        <rFont val="宋体"/>
        <family val="3"/>
        <charset val="134"/>
      </rPr>
      <t>近期：中压输配管网28公里、汽车加气站1座；远期：中压输配管网70公里、汽车加气站1座。</t>
    </r>
  </si>
  <si>
    <t>2017年计划投资额1850万元，包括：敷设市政管网10km，加气站1座。
    截至2017年11月30日，完成中压管网敷设26.43km,完成民用户安装4056户，累计投资2539.5万元。</t>
  </si>
  <si>
    <t xml:space="preserve">正在办理加气站报建手续。   </t>
  </si>
  <si>
    <r>
      <t>鹤山华润燃气有限公司华润燃气中低压管道燃气工程项目：</t>
    </r>
    <r>
      <rPr>
        <sz val="12"/>
        <color indexed="8"/>
        <rFont val="宋体"/>
        <family val="3"/>
        <charset val="134"/>
      </rPr>
      <t>铺设中压干管437.96千米，中压支管53.5千米、调压设施370套。</t>
    </r>
  </si>
  <si>
    <r>
      <t>恩平市管道燃气项目</t>
    </r>
    <r>
      <rPr>
        <sz val="12"/>
        <color indexed="8"/>
        <rFont val="宋体"/>
        <family val="3"/>
        <charset val="134"/>
      </rPr>
      <t>：中压输配管网100公里、建设LNG气化站一座，天然气年供应量1.38万吨，建设沙湖新型建材工业城、临港新型建材工业园天然气供应设施。</t>
    </r>
  </si>
  <si>
    <t>沙湖新型建材工业城、临港新型建材工业园天然气供应设施建设已建设完成，并投入正常使用。其余区域正在开展统一招标的相关工作。</t>
  </si>
  <si>
    <t>此项目实验室工程部分和配电房改造部分由市建管中心代建代管，分三个标段进行公开招标，分别为实验楼主体工程、洁净实验室装修工程，配电房改造工程。主体工程中标公司为“深圳市金昆达建筑工程有限公司”，中标价8853599.24元；洁净室装修工程由“深圳盐港建设工程有限公司”中标，中标价1527972.68元；配电房改造工程由广东粤晟建设有限公司中标，中标价：386817 .58元。项目土建工程已于2017年5月26日开工建设，目前已完成四层楼面和柱浇筑施工，正在进行五层楼面和柱钢筋绑扎，预计2017年12月上旬可完成主体工程封顶。按照施工进度计划，项目代建部分将于2018年2月完工。在实施项目建设的同时，实验室仪器设备采购也在顺利进行，第一期实验室仪器设备采购（采购价326万元）已经完成，第二期设备采购（采购价594万元）正在进行公开招标。</t>
  </si>
  <si>
    <r>
      <t>蓬江区：</t>
    </r>
    <r>
      <rPr>
        <sz val="12"/>
        <color indexed="8"/>
        <rFont val="宋体"/>
        <family val="3"/>
        <charset val="134"/>
      </rPr>
      <t>里村旧村改造启动区3号地B地块、东风胜利北启动区B地块、市嘉泰置公司旧厂改商住、江门市永信商业中心、市农药厂旧厂改造、紫莱三旧改造等项目。</t>
    </r>
  </si>
  <si>
    <t>1.市嘉泰置业公司旧厂改商住（嘉泰商住小区）60亩，总建筑面积15.8万平方米，1-12幢已封顶。
2.东风胜利北启动区B地块10.77亩（岭南印象园），正在做基坑施工。
3.里村旧村改造启动区3号地B地块29.42亩，2017年内动工，已办理新的土地证和规划方案审批，准备进行招投标。
4.江门市永信商业中心5.18亩，总建筑面积21676.2平方米，正在做基坑工程。
5.市农药厂旧厂改造,总建筑面积25万平方米。正在施工建设，4-7#楼室外园林施工基本完成； 6#、7#楼完成40%手尾工程（门窗扇安装、护窗栏杆安装、水电及内墙手尾等）；6#、7#楼电梯前室装修完成50%。
6.市电池厂旧厂改造73亩，总建筑面积约15万平方米，1-3#达到预售，4-9#楼及商业楼正在施工建设中。
7.市自行车厂旧厂改造10.56亩，总建筑面积2.45万平方米，1#住宅、1#商业、2#商业、3#公寓全部已封顶。
8.紫莱“三旧”改造首期项目胜坚紫悦（A区）50亩，总建筑面积11万平方米，正在施工建设，其中1-6幢已封顶，同时对外销售中。
9.杜阮荣泰商住小区24.48亩，总建筑面积5.1万平方米，楼体工程已全部完成、部份已验收，配套设施正在建设完善。</t>
  </si>
  <si>
    <r>
      <t>江海区：</t>
    </r>
    <r>
      <rPr>
        <sz val="12"/>
        <color indexed="8"/>
        <rFont val="宋体"/>
        <family val="3"/>
        <charset val="134"/>
      </rPr>
      <t>外海沙津横头股围工业区、江门纸厂、春燕棉纺厂、滘头兰花味精、江门船厂等三旧改造。</t>
    </r>
  </si>
  <si>
    <t>外海沙津横头股围工业区“三旧”改造：
1.一期住宅5-8号楼已完成土建竣工验收；二期住宅3、4、9、10号楼已完成土建验收；1、2、11、12号楼正在准备开展土建验收；三期13、14号楼主体结构施工已封顶，正在开展内墙砌筑、二次结构施工。
2.商业11号楼已完成土建验收，商业12号楼主体工程已完成，内批灰工程、内墙砌筑工程及二次结构施工已基本完成，正在开展外墙打点工程。商业1-3号楼土建工程已完成，商业4-7号楼已完成土建验收，商业8、9号楼准备开展土建验收。
滘头兰花味精“三旧”改造：
6、7幢已验收备案，正在办理确权；4、5幢已竣工验收，正在办理验收备案；1、2、3、8、9幢准备验收；11、12幢已封顶。
春燕棉纺厂“三旧”改造工程：
一期土建已验收完成，园林绿化已完成；二、三期因厂房机械设备未完成搬迁，未能动工建设，计划于12月底全面动工。
江门船厂“三旧”改造：
项目D地块16栋高层和影城、商业裙楼已全部封顶，正在进行外立面处理。C地块6栋高层桩基基础建设已全部完成，其中有两栋已突破正负零，分别达到10层和2层。
江门纸厂“三旧”改造：
7栋已封顶，8栋已建至12层，9、10栋暂未动工，14栋已建至9层。</t>
  </si>
  <si>
    <r>
      <t>新会区：</t>
    </r>
    <r>
      <rPr>
        <sz val="12"/>
        <color indexed="8"/>
        <rFont val="宋体"/>
        <family val="3"/>
        <charset val="134"/>
      </rPr>
      <t>御雅苑二期、工业胶丝厂、松下旧厂、旭涛华庭（新会华侨塑料厂）及汽车修配厂、沙岗村果元坑工业区、城南工业区A2地块等改造项目。</t>
    </r>
  </si>
  <si>
    <t>完成供地及计划供地。</t>
  </si>
  <si>
    <t>新会华侨塑料厂及汽车修配项目正在进行市政配套设施工程；会城砖厂项目正在进行周边绿化；南门广场项目正在进行外墙装修工程；沙岗村果元坑工业区旧村改造项目2栋主体楼正在进行打桩工程，4栋主体楼正在进行主体工程,3栋主体楼正在进行外墙工程；原松下电器厂改造项目正在进行大平层绿化及市政配套设施工程；新会区工业胶丝厂改造项目正在进行水管工程；新会区联营纸箱厂改造项目正在办理验收；新会区羽绒时装发展有限公司项目2栋主体楼正在进行主体工程；原新会铸造厂项目正在进行砌墙工程；原合成纤维厂项目正在设计图纸；罗坑酒店宿舍改造项目主体楼土建到7层。</t>
  </si>
  <si>
    <r>
      <t>开平市：</t>
    </r>
    <r>
      <rPr>
        <sz val="12"/>
        <color indexed="8"/>
        <rFont val="宋体"/>
        <family val="3"/>
        <charset val="134"/>
      </rPr>
      <t>总建筑面积57.52万平方米。</t>
    </r>
  </si>
  <si>
    <t>正积极推进。</t>
  </si>
  <si>
    <t>建安工程施工进度：1#食堂：正在进行首层天花安装、厨房区域防水处理；3#学员宿舍：正在进行门框安装、衣柜安装；5#考试中心：正在进行天花安装、扇灰、包管龙骨烧焊。</t>
  </si>
  <si>
    <t>建议市公安局协调落实。</t>
  </si>
  <si>
    <r>
      <rPr>
        <b/>
        <sz val="12"/>
        <color indexed="8"/>
        <rFont val="宋体"/>
        <family val="3"/>
        <charset val="134"/>
      </rPr>
      <t>育德社区停车场：</t>
    </r>
    <r>
      <rPr>
        <sz val="12"/>
        <color indexed="8"/>
        <rFont val="宋体"/>
        <family val="3"/>
        <charset val="134"/>
      </rPr>
      <t>公园地块约1万平方米，建临时停车场，约500个小车位。</t>
    </r>
  </si>
  <si>
    <t>方案公示遭附近居民投诉，现正联系住建局、当地居委牵头同居民协商，同步同市规划局协调调整方案。</t>
  </si>
  <si>
    <t xml:space="preserve">市滨江建设投资公司
蓬江区政府
市教育局 
市住房城乡建设局
市城乡规划局                                            </t>
  </si>
  <si>
    <r>
      <rPr>
        <b/>
        <sz val="12"/>
        <color indexed="8"/>
        <rFont val="宋体"/>
        <family val="3"/>
        <charset val="134"/>
      </rPr>
      <t>安达停车场：</t>
    </r>
    <r>
      <rPr>
        <sz val="12"/>
        <color indexed="8"/>
        <rFont val="宋体"/>
        <family val="3"/>
        <charset val="134"/>
      </rPr>
      <t>建设开放式城市广场和地上立体机械停车场，新增停车位250个。</t>
    </r>
  </si>
  <si>
    <t>施工图设计完成，施工图计价完成，正在进行可研编制，近期报发改局进行立项。</t>
  </si>
  <si>
    <t>市滨江建设投资公司
市住房城乡建设局
市城乡规划局
市林业园林局
市国土资源局</t>
  </si>
  <si>
    <r>
      <rPr>
        <b/>
        <sz val="12"/>
        <color indexed="8"/>
        <rFont val="宋体"/>
        <family val="3"/>
        <charset val="134"/>
      </rPr>
      <t>白水带停车场：</t>
    </r>
    <r>
      <rPr>
        <sz val="12"/>
        <color indexed="8"/>
        <rFont val="宋体"/>
        <family val="3"/>
        <charset val="134"/>
      </rPr>
      <t>面积约3500平方米，设置停车位约90个。</t>
    </r>
  </si>
  <si>
    <r>
      <rPr>
        <b/>
        <sz val="12"/>
        <color indexed="8"/>
        <rFont val="宋体"/>
        <family val="3"/>
        <charset val="134"/>
      </rPr>
      <t>中心南路绿化带改造：</t>
    </r>
    <r>
      <rPr>
        <sz val="12"/>
        <color indexed="8"/>
        <rFont val="宋体"/>
        <family val="3"/>
        <charset val="134"/>
      </rPr>
      <t>中心南路华润超市东北面悦龙新村绿化带停车场改造。预计新增停车位60个。</t>
    </r>
  </si>
  <si>
    <r>
      <rPr>
        <b/>
        <sz val="12"/>
        <color indexed="8"/>
        <rFont val="宋体"/>
        <family val="3"/>
        <charset val="134"/>
      </rPr>
      <t>南园新村巷道绿化带改造：</t>
    </r>
    <r>
      <rPr>
        <sz val="12"/>
        <color indexed="8"/>
        <rFont val="宋体"/>
        <family val="3"/>
        <charset val="134"/>
      </rPr>
      <t>悦洋市场北面南园新村巷道绿化带停车场改造。预计新增停车位60个。</t>
    </r>
  </si>
  <si>
    <r>
      <rPr>
        <b/>
        <sz val="12"/>
        <color indexed="8"/>
        <rFont val="宋体"/>
        <family val="3"/>
        <charset val="134"/>
      </rPr>
      <t>社区停车场示范项目：</t>
    </r>
    <r>
      <rPr>
        <sz val="12"/>
        <color indexed="8"/>
        <rFont val="宋体"/>
        <family val="3"/>
        <charset val="134"/>
      </rPr>
      <t>蓬江、江海、新会区各选取1-2个居民区停车需求矛盾突出的社区，开展增设公共停车设施的示范项目。</t>
    </r>
  </si>
  <si>
    <t>已完成。已建成育德停车场A场、育德停车场B场和良化北社区停车场。育德停车场A场位于聚德街，占地面积2575.00 ㎡， 92个停车位,投资金额400000元 ,育德停车场B场位于院士路红绿灯处，占地面积 2073㎡，81个停车位投资金额350000元，以上两个停车场均由江门市交通物业管理有限公司投资建设。良化北社区停车场位于良化市场前空地，面积2000㎡，80个停车位，由金兴楼投资建设，投资金额280000元。</t>
  </si>
  <si>
    <t>正在编制客房样板房施工图，已确定幕墙工程施工单位及开展施工深化方案编制工作。</t>
  </si>
  <si>
    <r>
      <t>滨江新区：</t>
    </r>
    <r>
      <rPr>
        <sz val="12"/>
        <color indexed="8"/>
        <rFont val="宋体"/>
        <family val="3"/>
        <charset val="134"/>
      </rPr>
      <t>优化轨道站点周边用地布局，促进滨江新城轨道站场及周边用地的建设，拉动新区发展；同时推动轨道客运发展。</t>
    </r>
  </si>
  <si>
    <r>
      <t>江门新会站：</t>
    </r>
    <r>
      <rPr>
        <sz val="12"/>
        <color indexed="8"/>
        <rFont val="宋体"/>
        <family val="3"/>
        <charset val="134"/>
      </rPr>
      <t>土地综合开发996亩。</t>
    </r>
  </si>
  <si>
    <t>新会站TOD地块内涉及耕地面积279亩，按现行的用地报批要求，城市批次用地报批涉及耕地的， 必须落实先补后占和“占优补优，占水田补水田”。现时我区剩余的水田补充耕地指标不能完全满足该项目的用地报批，而且根据市级的有关文件，我区剩余的水田补充耕地指标一律由市级根据实际需要统筹使用，未经市级允许，各地不能使用。因此在落实年度中心城区规模前提下，新会站TOD项目在剔除耕地后可进行用地报批的面积为717亩。但是，按照城市总体规划要求，上述717亩用地范围呈非规则状（与耕地相互交错），未能形成完整格区，对此我区用地报批计划仍在制订中。</t>
  </si>
  <si>
    <t>建议新会区政府协调各相关部门尽快落实推进。</t>
  </si>
  <si>
    <t>已完成总体工程量的90%。</t>
  </si>
  <si>
    <t>1、土方平整、场区勘探已经完成。2、加油站土建施工单位已进场搭设临时驻地板房，施工许可证正在办理。3、环评已编制完毕，上报环保局。4、单体报规已提交到规划局办证窗口。5、集团已通过投资可行性研究报告的评审会。6、施工总承包招标已经挂网公示。</t>
  </si>
  <si>
    <r>
      <t>健威国际广场:</t>
    </r>
    <r>
      <rPr>
        <sz val="12"/>
        <color indexed="8"/>
        <rFont val="宋体"/>
        <family val="3"/>
        <charset val="134"/>
      </rPr>
      <t>总建筑面积约18.9万平方米。</t>
    </r>
  </si>
  <si>
    <t>住宅已封顶，商业裙楼2楼建设已完成。</t>
  </si>
  <si>
    <r>
      <t>府西小区轻轨综合体配套开发:</t>
    </r>
    <r>
      <rPr>
        <sz val="12"/>
        <color indexed="8"/>
        <rFont val="宋体"/>
        <family val="3"/>
        <charset val="134"/>
      </rPr>
      <t>地块东至东海路，南至金瓯路，西至胜利南路，北至五邑路，面积993亩。</t>
    </r>
  </si>
  <si>
    <t>1.地块已整合完毕，又一居、城市建设、帕佳图项目分别进入开挖基坑、土方、打桩阶段。
2.已公开挂牌出让B片区80、79亩土地，由嘉华集团拍卖竞得。</t>
  </si>
  <si>
    <r>
      <t>明泰城:</t>
    </r>
    <r>
      <rPr>
        <sz val="12"/>
        <color indexed="8"/>
        <rFont val="宋体"/>
        <family val="3"/>
        <charset val="134"/>
      </rPr>
      <t>总建筑面积约94万平方米。</t>
    </r>
  </si>
  <si>
    <t>西区一期项目1-3栋正在准备初验前收尾工作，二期8-12栋正在开展公共装修及外架拆除工程，三期13栋主体结构施工已完成至19层，15栋主体结构施工已完成至9层，16-17栋正在开展基础施工，18栋结构施工已完成至16层，19栋结构施工已完成至15层。</t>
  </si>
  <si>
    <r>
      <t>台山英皇广场:</t>
    </r>
    <r>
      <rPr>
        <sz val="12"/>
        <color indexed="8"/>
        <rFont val="宋体"/>
        <family val="3"/>
        <charset val="134"/>
      </rPr>
      <t>总建筑面积25.8万平方米。</t>
    </r>
  </si>
  <si>
    <t>商场主体的装修工程已完成。</t>
  </si>
  <si>
    <r>
      <t>台山沃华·时代广场:</t>
    </r>
    <r>
      <rPr>
        <sz val="12"/>
        <color indexed="8"/>
        <rFont val="宋体"/>
        <family val="3"/>
        <charset val="134"/>
      </rPr>
      <t>总建筑面积15.7万平方米。</t>
    </r>
  </si>
  <si>
    <t>已完成6幢主楼主体工程建设的70%。</t>
  </si>
  <si>
    <r>
      <t>骏景湾豪庭:</t>
    </r>
    <r>
      <rPr>
        <sz val="12"/>
        <color indexed="8"/>
        <rFont val="宋体"/>
        <family val="3"/>
        <charset val="134"/>
      </rPr>
      <t>总建筑面积75万平方米。</t>
    </r>
  </si>
  <si>
    <t>已完成11幢主楼主体工程建设的70%。</t>
  </si>
  <si>
    <t>台山保利公馆</t>
  </si>
  <si>
    <r>
      <t>台山保利公馆：</t>
    </r>
    <r>
      <rPr>
        <sz val="12"/>
        <color indexed="8"/>
        <rFont val="宋体"/>
        <family val="3"/>
        <charset val="134"/>
      </rPr>
      <t>总建筑面积40万平方米。</t>
    </r>
  </si>
  <si>
    <t>1、已完成一期地下室底板的施工。2、完成主体建设30F。</t>
  </si>
  <si>
    <r>
      <t>中国(水口)卫浴博览城第一期：</t>
    </r>
    <r>
      <rPr>
        <sz val="12"/>
        <color indexed="8"/>
        <rFont val="宋体"/>
        <family val="3"/>
        <charset val="134"/>
      </rPr>
      <t>综合性博览交易中心，总建筑面积21.7万平方米。</t>
    </r>
  </si>
  <si>
    <t>建议开平市政府督促落实。</t>
  </si>
  <si>
    <r>
      <t>开平东汇城:</t>
    </r>
    <r>
      <rPr>
        <sz val="12"/>
        <color indexed="8"/>
        <rFont val="宋体"/>
        <family val="3"/>
        <charset val="134"/>
      </rPr>
      <t>总建筑面积70万平方米。</t>
    </r>
  </si>
  <si>
    <t>目前9-15幢全部完成主体封顶及完成砌体，其中，9、10、15栋完成外墙贴砖；11-14栋正在进行外墙贴砖，整体建设工程顺利。</t>
  </si>
  <si>
    <r>
      <t>亚洲厨卫商城项目：</t>
    </r>
    <r>
      <rPr>
        <sz val="12"/>
        <color indexed="8"/>
        <rFont val="宋体"/>
        <family val="3"/>
        <charset val="134"/>
      </rPr>
      <t>城市综合体，集水暖卫浴五金产品及配材的商贸、办公、酒店、物流等多功能、多业态于一体。</t>
    </r>
  </si>
  <si>
    <t>B区1-12幢商铺及附属设施已全部完成，92%商家已进场营业，A区部分商家也进场装修并开业。A区13-21幢商铺已全部封顶。商铺15.16.17.20.21的水电工程逐步完成，15.16.20.21商铺消防验收已提交。商铺13.14.18.19申请确权</t>
  </si>
  <si>
    <r>
      <t>新华城:</t>
    </r>
    <r>
      <rPr>
        <sz val="12"/>
        <color indexed="8"/>
        <rFont val="宋体"/>
        <family val="3"/>
        <charset val="134"/>
      </rPr>
      <t>酒店和购物中心，建筑面积约6万平方米。</t>
    </r>
  </si>
  <si>
    <r>
      <t>泉林黄金小镇:</t>
    </r>
    <r>
      <rPr>
        <sz val="12"/>
        <color indexed="8"/>
        <rFont val="宋体"/>
        <family val="3"/>
        <charset val="134"/>
      </rPr>
      <t>新建泉林黄金小镇一期商业街、悦湖湾二期、悦泉湾等，总建筑面积5.36万平方米。</t>
    </r>
  </si>
  <si>
    <t>悦泉湾、悦湖湾二期商住楼已完成主体建设，正在进行内部装修；商业街建设进度已达95%；室外道路已完成建设，绿化配套设施进度已达97%。</t>
  </si>
  <si>
    <t>开平市2018年重点建设项目计划</t>
    <phoneticPr fontId="47" type="noConversion"/>
  </si>
  <si>
    <t>城市提质项目</t>
    <phoneticPr fontId="47" type="noConversion"/>
  </si>
  <si>
    <t>开平市2018年重点建设预备项目计划</t>
    <phoneticPr fontId="47" type="noConversion"/>
  </si>
  <si>
    <t>市农业局
市住建局
市环保局
市水务局
市委宣传部
各镇（街）</t>
    <phoneticPr fontId="47" type="noConversion"/>
  </si>
  <si>
    <t xml:space="preserve">市农业局
塘口镇
苍城镇
大沙镇
长沙街道
</t>
    <phoneticPr fontId="47" type="noConversion"/>
  </si>
  <si>
    <t>世遗乌托邦：开平碉楼与村落重塑</t>
    <phoneticPr fontId="47" type="noConversion"/>
  </si>
  <si>
    <t>开平市大沙河水库除险加固工程</t>
    <phoneticPr fontId="47" type="noConversion"/>
  </si>
</sst>
</file>

<file path=xl/styles.xml><?xml version="1.0" encoding="utf-8"?>
<styleSheet xmlns="http://schemas.openxmlformats.org/spreadsheetml/2006/main">
  <numFmts count="10">
    <numFmt numFmtId="176" formatCode="0_);[Red]\(0\)"/>
    <numFmt numFmtId="177" formatCode="0_ "/>
    <numFmt numFmtId="178" formatCode="0.0%"/>
    <numFmt numFmtId="179" formatCode="yyyy&quot;年&quot;m&quot;月&quot;;@"/>
    <numFmt numFmtId="180" formatCode="[=0]&quot;&quot;;"/>
    <numFmt numFmtId="181" formatCode="0.00_);[Red]\(0.00\)"/>
    <numFmt numFmtId="182" formatCode="0.0_ "/>
    <numFmt numFmtId="183" formatCode="0.00_ "/>
    <numFmt numFmtId="184" formatCode="0.0_);[Red]\(0.0\)"/>
    <numFmt numFmtId="185" formatCode="0.0"/>
  </numFmts>
  <fonts count="102">
    <font>
      <sz val="12"/>
      <name val="宋体"/>
      <charset val="134"/>
    </font>
    <font>
      <sz val="10"/>
      <name val="宋体"/>
      <charset val="134"/>
    </font>
    <font>
      <b/>
      <sz val="10"/>
      <name val="宋体"/>
      <charset val="134"/>
    </font>
    <font>
      <sz val="11"/>
      <name val="宋体"/>
      <charset val="134"/>
    </font>
    <font>
      <sz val="10"/>
      <name val="Arial"/>
      <family val="2"/>
    </font>
    <font>
      <b/>
      <sz val="10"/>
      <name val="Arial"/>
      <family val="2"/>
    </font>
    <font>
      <sz val="11"/>
      <color indexed="10"/>
      <name val="宋体"/>
      <charset val="134"/>
    </font>
    <font>
      <sz val="14"/>
      <name val="宋体"/>
      <charset val="134"/>
    </font>
    <font>
      <b/>
      <sz val="28"/>
      <color indexed="8"/>
      <name val="宋体"/>
      <charset val="134"/>
    </font>
    <font>
      <b/>
      <sz val="11"/>
      <name val="宋体"/>
      <charset val="134"/>
    </font>
    <font>
      <b/>
      <sz val="12"/>
      <color indexed="8"/>
      <name val="宋体"/>
      <charset val="134"/>
    </font>
    <font>
      <sz val="12"/>
      <color indexed="8"/>
      <name val="宋体"/>
      <charset val="134"/>
    </font>
    <font>
      <b/>
      <sz val="11"/>
      <color indexed="10"/>
      <name val="宋体"/>
      <charset val="134"/>
    </font>
    <font>
      <b/>
      <sz val="12"/>
      <color indexed="10"/>
      <name val="宋体"/>
      <charset val="134"/>
    </font>
    <font>
      <b/>
      <sz val="12"/>
      <name val="宋体"/>
      <charset val="134"/>
    </font>
    <font>
      <sz val="12"/>
      <color indexed="10"/>
      <name val="宋体"/>
      <charset val="134"/>
    </font>
    <font>
      <sz val="10"/>
      <color indexed="8"/>
      <name val="宋体"/>
      <charset val="134"/>
    </font>
    <font>
      <sz val="11"/>
      <color indexed="8"/>
      <name val="宋体"/>
      <charset val="134"/>
    </font>
    <font>
      <sz val="12"/>
      <color indexed="8"/>
      <name val="Arial"/>
      <family val="2"/>
    </font>
    <font>
      <b/>
      <sz val="12"/>
      <color indexed="8"/>
      <name val="Arial"/>
      <family val="2"/>
    </font>
    <font>
      <sz val="18"/>
      <name val="宋体"/>
      <charset val="134"/>
    </font>
    <font>
      <sz val="20"/>
      <color indexed="8"/>
      <name val="宋体"/>
      <charset val="134"/>
    </font>
    <font>
      <sz val="18"/>
      <color indexed="8"/>
      <name val="宋体"/>
      <charset val="134"/>
    </font>
    <font>
      <b/>
      <sz val="18"/>
      <name val="宋体"/>
      <charset val="134"/>
    </font>
    <font>
      <sz val="18"/>
      <name val="Arial"/>
      <family val="2"/>
    </font>
    <font>
      <sz val="16"/>
      <name val="Arial"/>
      <family val="2"/>
    </font>
    <font>
      <sz val="18"/>
      <name val="仿宋_GB2312"/>
      <family val="3"/>
      <charset val="134"/>
    </font>
    <font>
      <sz val="20"/>
      <name val="宋体"/>
      <family val="3"/>
      <charset val="134"/>
    </font>
    <font>
      <sz val="18"/>
      <color indexed="10"/>
      <name val="宋体"/>
      <family val="3"/>
      <charset val="134"/>
    </font>
    <font>
      <sz val="20"/>
      <color indexed="10"/>
      <name val="宋体"/>
      <family val="3"/>
      <charset val="134"/>
    </font>
    <font>
      <b/>
      <sz val="18"/>
      <color indexed="8"/>
      <name val="宋体"/>
      <family val="3"/>
      <charset val="134"/>
    </font>
    <font>
      <b/>
      <sz val="20"/>
      <color indexed="8"/>
      <name val="宋体"/>
      <family val="3"/>
      <charset val="134"/>
    </font>
    <font>
      <sz val="18"/>
      <color indexed="60"/>
      <name val="宋体"/>
      <family val="3"/>
      <charset val="134"/>
    </font>
    <font>
      <b/>
      <sz val="28"/>
      <name val="宋体"/>
      <family val="3"/>
      <charset val="134"/>
    </font>
    <font>
      <sz val="16"/>
      <name val="黑体"/>
      <family val="3"/>
      <charset val="134"/>
    </font>
    <font>
      <sz val="20"/>
      <name val="方正小标宋简体"/>
      <charset val="134"/>
    </font>
    <font>
      <sz val="12"/>
      <name val="黑体"/>
      <family val="3"/>
      <charset val="134"/>
    </font>
    <font>
      <sz val="12"/>
      <color indexed="0"/>
      <name val="宋体"/>
      <family val="3"/>
      <charset val="134"/>
    </font>
    <font>
      <b/>
      <sz val="10"/>
      <name val="黑体"/>
      <family val="3"/>
      <charset val="134"/>
    </font>
    <font>
      <sz val="16"/>
      <color indexed="10"/>
      <name val="宋体"/>
      <family val="3"/>
      <charset val="134"/>
    </font>
    <font>
      <sz val="16"/>
      <color indexed="8"/>
      <name val="宋体"/>
      <family val="3"/>
      <charset val="134"/>
    </font>
    <font>
      <sz val="16"/>
      <name val="宋体"/>
      <family val="3"/>
      <charset val="134"/>
    </font>
    <font>
      <b/>
      <sz val="16"/>
      <color indexed="10"/>
      <name val="宋体"/>
      <family val="3"/>
      <charset val="134"/>
    </font>
    <font>
      <sz val="11"/>
      <name val="仿宋_GB2312"/>
      <family val="3"/>
      <charset val="134"/>
    </font>
    <font>
      <b/>
      <sz val="22"/>
      <name val="黑体"/>
      <family val="3"/>
      <charset val="134"/>
    </font>
    <font>
      <b/>
      <sz val="11"/>
      <color indexed="8"/>
      <name val="宋体"/>
      <family val="3"/>
      <charset val="134"/>
    </font>
    <font>
      <b/>
      <sz val="28"/>
      <name val="华文中宋"/>
      <family val="3"/>
      <charset val="134"/>
    </font>
    <font>
      <sz val="9"/>
      <name val="宋体"/>
      <family val="3"/>
      <charset val="134"/>
    </font>
    <font>
      <b/>
      <sz val="28"/>
      <color indexed="8"/>
      <name val="华文中宋"/>
      <family val="3"/>
      <charset val="134"/>
    </font>
    <font>
      <b/>
      <sz val="10"/>
      <color indexed="8"/>
      <name val="宋体"/>
      <family val="3"/>
      <charset val="134"/>
    </font>
    <font>
      <sz val="10"/>
      <color indexed="8"/>
      <name val="Arial"/>
      <family val="2"/>
    </font>
    <font>
      <b/>
      <sz val="10"/>
      <color indexed="8"/>
      <name val="Arial"/>
      <family val="2"/>
    </font>
    <font>
      <sz val="12"/>
      <name val="仿宋_GB2312"/>
      <family val="3"/>
      <charset val="134"/>
    </font>
    <font>
      <sz val="22"/>
      <name val="方正小标宋简体"/>
      <charset val="134"/>
    </font>
    <font>
      <b/>
      <sz val="12"/>
      <name val="仿宋_GB2312"/>
      <family val="3"/>
      <charset val="134"/>
    </font>
    <font>
      <b/>
      <sz val="10"/>
      <name val="仿宋_GB2312"/>
      <family val="3"/>
      <charset val="134"/>
    </font>
    <font>
      <sz val="10"/>
      <name val="仿宋_GB2312"/>
      <family val="3"/>
      <charset val="134"/>
    </font>
    <font>
      <sz val="24"/>
      <name val="方正小标宋简体"/>
      <charset val="134"/>
    </font>
    <font>
      <b/>
      <sz val="12"/>
      <color indexed="8"/>
      <name val="仿宋_GB2312"/>
      <family val="3"/>
      <charset val="134"/>
    </font>
    <font>
      <sz val="10"/>
      <color indexed="8"/>
      <name val="仿宋_GB2312"/>
      <family val="3"/>
      <charset val="134"/>
    </font>
    <font>
      <b/>
      <sz val="12"/>
      <color indexed="10"/>
      <name val="仿宋_GB2312"/>
      <family val="3"/>
      <charset val="134"/>
    </font>
    <font>
      <sz val="10"/>
      <color indexed="10"/>
      <name val="宋体"/>
      <family val="3"/>
      <charset val="134"/>
    </font>
    <font>
      <b/>
      <sz val="18"/>
      <name val="华文中宋"/>
      <family val="3"/>
      <charset val="134"/>
    </font>
    <font>
      <b/>
      <sz val="24"/>
      <name val="华文中宋"/>
      <family val="3"/>
      <charset val="134"/>
    </font>
    <font>
      <sz val="12"/>
      <name val="Times New Roman"/>
      <family val="1"/>
    </font>
    <font>
      <b/>
      <sz val="22"/>
      <name val="华文中宋"/>
      <family val="3"/>
      <charset val="134"/>
    </font>
    <font>
      <b/>
      <sz val="12"/>
      <name val="黑体"/>
      <family val="3"/>
      <charset val="134"/>
    </font>
    <font>
      <sz val="11"/>
      <name val="华文中宋"/>
      <family val="3"/>
      <charset val="134"/>
    </font>
    <font>
      <b/>
      <sz val="14"/>
      <name val="黑体"/>
      <family val="3"/>
      <charset val="134"/>
    </font>
    <font>
      <b/>
      <sz val="30"/>
      <color indexed="8"/>
      <name val="华文中宋"/>
      <family val="3"/>
      <charset val="134"/>
    </font>
    <font>
      <sz val="22"/>
      <color indexed="8"/>
      <name val="宋体"/>
      <family val="3"/>
      <charset val="134"/>
    </font>
    <font>
      <b/>
      <sz val="11"/>
      <color indexed="8"/>
      <name val="仿宋_GB2312"/>
      <family val="3"/>
      <charset val="134"/>
    </font>
    <font>
      <sz val="11"/>
      <color indexed="9"/>
      <name val="宋体"/>
      <family val="3"/>
      <charset val="134"/>
    </font>
    <font>
      <b/>
      <sz val="11"/>
      <color indexed="63"/>
      <name val="宋体"/>
      <family val="3"/>
      <charset val="134"/>
    </font>
    <font>
      <sz val="11"/>
      <color indexed="60"/>
      <name val="宋体"/>
      <family val="3"/>
      <charset val="134"/>
    </font>
    <font>
      <sz val="11"/>
      <color indexed="62"/>
      <name val="宋体"/>
      <family val="3"/>
      <charset val="134"/>
    </font>
    <font>
      <i/>
      <sz val="11"/>
      <color indexed="23"/>
      <name val="宋体"/>
      <family val="3"/>
      <charset val="134"/>
    </font>
    <font>
      <b/>
      <sz val="11"/>
      <color indexed="52"/>
      <name val="宋体"/>
      <family val="3"/>
      <charset val="134"/>
    </font>
    <font>
      <b/>
      <sz val="15"/>
      <color indexed="62"/>
      <name val="宋体"/>
      <family val="3"/>
      <charset val="134"/>
    </font>
    <font>
      <sz val="11"/>
      <color indexed="17"/>
      <name val="宋体"/>
      <family val="3"/>
      <charset val="134"/>
    </font>
    <font>
      <b/>
      <sz val="11"/>
      <color indexed="62"/>
      <name val="宋体"/>
      <family val="3"/>
      <charset val="134"/>
    </font>
    <font>
      <b/>
      <sz val="18"/>
      <color indexed="62"/>
      <name val="宋体"/>
      <family val="3"/>
      <charset val="134"/>
    </font>
    <font>
      <sz val="11"/>
      <color indexed="20"/>
      <name val="宋体"/>
      <family val="3"/>
      <charset val="134"/>
    </font>
    <font>
      <b/>
      <sz val="11"/>
      <color indexed="9"/>
      <name val="宋体"/>
      <family val="3"/>
      <charset val="134"/>
    </font>
    <font>
      <sz val="11"/>
      <color indexed="52"/>
      <name val="宋体"/>
      <family val="3"/>
      <charset val="134"/>
    </font>
    <font>
      <b/>
      <sz val="13"/>
      <color indexed="62"/>
      <name val="宋体"/>
      <family val="3"/>
      <charset val="134"/>
    </font>
    <font>
      <strike/>
      <sz val="16"/>
      <color indexed="10"/>
      <name val="宋体"/>
      <family val="3"/>
      <charset val="134"/>
    </font>
    <font>
      <sz val="11"/>
      <name val="Arial"/>
      <family val="2"/>
    </font>
    <font>
      <sz val="10"/>
      <color indexed="8"/>
      <name val="Times New Roman"/>
      <family val="1"/>
    </font>
    <font>
      <sz val="10"/>
      <name val="Times New Roman"/>
      <family val="1"/>
    </font>
    <font>
      <sz val="10"/>
      <color theme="1"/>
      <name val="宋体"/>
      <family val="3"/>
      <charset val="134"/>
    </font>
    <font>
      <sz val="12"/>
      <name val="宋体"/>
      <family val="3"/>
      <charset val="134"/>
    </font>
    <font>
      <sz val="10"/>
      <color indexed="8"/>
      <name val="宋体"/>
      <family val="3"/>
      <charset val="134"/>
    </font>
    <font>
      <sz val="10"/>
      <name val="宋体"/>
      <family val="3"/>
      <charset val="134"/>
    </font>
    <font>
      <sz val="12"/>
      <color indexed="8"/>
      <name val="宋体"/>
      <family val="3"/>
      <charset val="134"/>
    </font>
    <font>
      <b/>
      <sz val="10"/>
      <name val="宋体"/>
      <family val="3"/>
      <charset val="134"/>
    </font>
    <font>
      <b/>
      <sz val="12"/>
      <color indexed="10"/>
      <name val="宋体"/>
      <family val="3"/>
      <charset val="134"/>
    </font>
    <font>
      <b/>
      <sz val="12"/>
      <name val="宋体"/>
      <family val="3"/>
      <charset val="134"/>
    </font>
    <font>
      <b/>
      <sz val="11"/>
      <name val="宋体"/>
      <family val="3"/>
      <charset val="134"/>
    </font>
    <font>
      <sz val="11"/>
      <name val="宋体"/>
      <family val="3"/>
      <charset val="134"/>
    </font>
    <font>
      <b/>
      <sz val="12"/>
      <color indexed="8"/>
      <name val="宋体"/>
      <family val="3"/>
      <charset val="134"/>
    </font>
    <font>
      <sz val="8"/>
      <name val="宋体"/>
      <family val="3"/>
      <charset val="134"/>
    </font>
  </fonts>
  <fills count="23">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49"/>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27"/>
        <bgColor indexed="64"/>
      </patternFill>
    </fill>
    <fill>
      <patternFill patternType="solid">
        <fgColor indexed="44"/>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13"/>
        <bgColor indexed="64"/>
      </patternFill>
    </fill>
    <fill>
      <patternFill patternType="solid">
        <fgColor indexed="23"/>
        <bgColor indexed="64"/>
      </patternFill>
    </fill>
    <fill>
      <patternFill patternType="solid">
        <fgColor indexed="50"/>
        <bgColor indexed="64"/>
      </patternFill>
    </fill>
    <fill>
      <patternFill patternType="solid">
        <fgColor rgb="FFFFFF00"/>
        <bgColor indexed="64"/>
      </patternFill>
    </fill>
    <fill>
      <patternFill patternType="solid">
        <fgColor theme="0"/>
        <bgColor indexed="64"/>
      </patternFill>
    </fill>
  </fills>
  <borders count="3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right/>
      <top/>
      <bottom style="medium">
        <color indexed="8"/>
      </bottom>
      <diagonal/>
    </border>
    <border>
      <left/>
      <right/>
      <top style="medium">
        <color indexed="64"/>
      </top>
      <bottom style="medium">
        <color indexed="64"/>
      </bottom>
      <diagonal/>
    </border>
  </borders>
  <cellStyleXfs count="126">
    <xf numFmtId="0" fontId="0" fillId="0" borderId="0">
      <alignment vertical="top"/>
    </xf>
    <xf numFmtId="0" fontId="73" fillId="3" borderId="1" applyNumberFormat="0" applyAlignment="0" applyProtection="0">
      <alignment vertical="center"/>
    </xf>
    <xf numFmtId="0" fontId="72" fillId="4" borderId="0" applyNumberFormat="0" applyBorder="0" applyAlignment="0" applyProtection="0">
      <alignment vertical="center"/>
    </xf>
    <xf numFmtId="0" fontId="17" fillId="5" borderId="0" applyNumberFormat="0" applyBorder="0" applyAlignment="0" applyProtection="0">
      <alignment vertical="center"/>
    </xf>
    <xf numFmtId="0" fontId="77" fillId="3" borderId="2" applyNumberFormat="0" applyAlignment="0" applyProtection="0">
      <alignment vertical="center"/>
    </xf>
    <xf numFmtId="0" fontId="45" fillId="0" borderId="3" applyNumberFormat="0" applyFill="0" applyAlignment="0" applyProtection="0">
      <alignment vertical="center"/>
    </xf>
    <xf numFmtId="9" fontId="91" fillId="0" borderId="0" applyFont="0" applyFill="0" applyBorder="0" applyAlignment="0" applyProtection="0">
      <alignment vertical="center"/>
    </xf>
    <xf numFmtId="0" fontId="72" fillId="8" borderId="0" applyNumberFormat="0" applyBorder="0" applyAlignment="0" applyProtection="0">
      <alignment vertical="center"/>
    </xf>
    <xf numFmtId="0" fontId="91" fillId="0" borderId="0"/>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91" fillId="0" borderId="0">
      <alignment vertical="center"/>
    </xf>
    <xf numFmtId="0" fontId="72" fillId="11" borderId="0" applyNumberFormat="0" applyBorder="0" applyAlignment="0" applyProtection="0">
      <alignment vertical="center"/>
    </xf>
    <xf numFmtId="0" fontId="17" fillId="14" borderId="0" applyNumberFormat="0" applyBorder="0" applyAlignment="0" applyProtection="0">
      <alignment vertical="center"/>
    </xf>
    <xf numFmtId="0" fontId="84" fillId="0" borderId="9" applyNumberFormat="0" applyFill="0" applyAlignment="0" applyProtection="0">
      <alignment vertical="center"/>
    </xf>
    <xf numFmtId="0" fontId="17" fillId="2" borderId="0" applyNumberFormat="0" applyBorder="0" applyAlignment="0" applyProtection="0">
      <alignment vertical="center"/>
    </xf>
    <xf numFmtId="0" fontId="17" fillId="14" borderId="0" applyNumberFormat="0" applyBorder="0" applyAlignment="0" applyProtection="0">
      <alignment vertical="center"/>
    </xf>
    <xf numFmtId="0" fontId="73" fillId="3" borderId="1" applyNumberFormat="0" applyAlignment="0" applyProtection="0">
      <alignment vertical="center"/>
    </xf>
    <xf numFmtId="0" fontId="77" fillId="3" borderId="2" applyNumberFormat="0" applyAlignment="0" applyProtection="0">
      <alignment vertical="center"/>
    </xf>
    <xf numFmtId="0" fontId="91" fillId="0" borderId="0">
      <alignment vertical="top"/>
    </xf>
    <xf numFmtId="0" fontId="74" fillId="6" borderId="0" applyNumberFormat="0" applyBorder="0" applyAlignment="0" applyProtection="0">
      <alignment vertical="center"/>
    </xf>
    <xf numFmtId="0" fontId="72" fillId="4" borderId="0" applyNumberFormat="0" applyBorder="0" applyAlignment="0" applyProtection="0">
      <alignment vertical="center"/>
    </xf>
    <xf numFmtId="0" fontId="17" fillId="5" borderId="0" applyProtection="0">
      <alignment vertical="top"/>
    </xf>
    <xf numFmtId="0" fontId="17" fillId="2" borderId="0" applyNumberFormat="0" applyBorder="0" applyAlignment="0" applyProtection="0">
      <alignment vertical="center"/>
    </xf>
    <xf numFmtId="0" fontId="45" fillId="0" borderId="3" applyNumberFormat="0" applyFill="0" applyAlignment="0" applyProtection="0">
      <alignment vertical="center"/>
    </xf>
    <xf numFmtId="0" fontId="84" fillId="0" borderId="9" applyNumberFormat="0" applyFill="0" applyAlignment="0" applyProtection="0">
      <alignment vertical="center"/>
    </xf>
    <xf numFmtId="0" fontId="72" fillId="11" borderId="0" applyNumberFormat="0" applyBorder="0" applyAlignment="0" applyProtection="0">
      <alignment vertical="center"/>
    </xf>
    <xf numFmtId="0" fontId="17" fillId="0" borderId="0"/>
    <xf numFmtId="0" fontId="17" fillId="5" borderId="0" applyNumberFormat="0" applyBorder="0" applyAlignment="0" applyProtection="0">
      <alignment vertical="center"/>
    </xf>
    <xf numFmtId="0" fontId="78" fillId="0" borderId="5" applyNumberFormat="0" applyFill="0" applyAlignment="0" applyProtection="0">
      <alignment vertical="center"/>
    </xf>
    <xf numFmtId="0" fontId="79" fillId="12" borderId="0" applyNumberFormat="0" applyBorder="0" applyAlignment="0" applyProtection="0">
      <alignment vertical="center"/>
    </xf>
    <xf numFmtId="0" fontId="78" fillId="0" borderId="5" applyNumberFormat="0" applyFill="0" applyAlignment="0" applyProtection="0">
      <alignment vertical="center"/>
    </xf>
    <xf numFmtId="0" fontId="79" fillId="12" borderId="0" applyNumberFormat="0" applyBorder="0" applyAlignment="0" applyProtection="0">
      <alignment vertical="center"/>
    </xf>
    <xf numFmtId="0" fontId="91" fillId="0" borderId="0">
      <alignment vertical="center"/>
    </xf>
    <xf numFmtId="0" fontId="72" fillId="9" borderId="0" applyNumberFormat="0" applyBorder="0" applyAlignment="0" applyProtection="0">
      <alignment vertical="center"/>
    </xf>
    <xf numFmtId="0" fontId="72" fillId="9"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91" fillId="0" borderId="0"/>
    <xf numFmtId="0" fontId="17" fillId="5" borderId="0" applyNumberFormat="0" applyBorder="0" applyAlignment="0" applyProtection="0">
      <alignment vertical="center"/>
    </xf>
    <xf numFmtId="0" fontId="91" fillId="0" borderId="0">
      <alignment vertical="center"/>
    </xf>
    <xf numFmtId="0" fontId="82" fillId="7"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91" fillId="0" borderId="0"/>
    <xf numFmtId="0" fontId="6" fillId="0" borderId="0" applyNumberFormat="0" applyFill="0" applyBorder="0" applyAlignment="0" applyProtection="0">
      <alignment vertical="center"/>
    </xf>
    <xf numFmtId="0" fontId="82" fillId="7" borderId="0" applyNumberFormat="0" applyBorder="0" applyAlignment="0" applyProtection="0">
      <alignment vertical="center"/>
    </xf>
    <xf numFmtId="0" fontId="80" fillId="0" borderId="0" applyNumberFormat="0" applyFill="0" applyBorder="0" applyAlignment="0" applyProtection="0">
      <alignment vertical="center"/>
    </xf>
    <xf numFmtId="0" fontId="72" fillId="8" borderId="0" applyNumberFormat="0" applyBorder="0" applyAlignment="0" applyProtection="0">
      <alignment vertical="center"/>
    </xf>
    <xf numFmtId="0" fontId="91" fillId="0" borderId="0"/>
    <xf numFmtId="0" fontId="17" fillId="6" borderId="0" applyNumberFormat="0" applyBorder="0" applyAlignment="0" applyProtection="0">
      <alignment vertical="center"/>
    </xf>
    <xf numFmtId="0" fontId="6"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3" fillId="10" borderId="8" applyNumberFormat="0" applyAlignment="0" applyProtection="0">
      <alignment vertical="center"/>
    </xf>
    <xf numFmtId="0" fontId="91" fillId="0" borderId="0"/>
    <xf numFmtId="0" fontId="91" fillId="2" borderId="4" applyNumberFormat="0" applyFont="0" applyAlignment="0" applyProtection="0">
      <alignment vertical="center"/>
    </xf>
    <xf numFmtId="0" fontId="83" fillId="10" borderId="8" applyNumberFormat="0" applyAlignment="0" applyProtection="0">
      <alignment vertical="center"/>
    </xf>
    <xf numFmtId="0" fontId="91" fillId="0" borderId="0"/>
    <xf numFmtId="0" fontId="91" fillId="2" borderId="4" applyNumberFormat="0" applyFont="0" applyAlignment="0" applyProtection="0">
      <alignment vertical="center"/>
    </xf>
    <xf numFmtId="0" fontId="91" fillId="0" borderId="0">
      <alignment vertical="center"/>
    </xf>
    <xf numFmtId="0" fontId="91" fillId="0" borderId="0"/>
    <xf numFmtId="0" fontId="50" fillId="0" borderId="0">
      <alignment vertical="top"/>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2" fillId="15" borderId="0" applyNumberFormat="0" applyBorder="0" applyAlignment="0" applyProtection="0">
      <alignment vertical="center"/>
    </xf>
    <xf numFmtId="0" fontId="72" fillId="15" borderId="0" applyNumberFormat="0" applyBorder="0" applyAlignment="0" applyProtection="0">
      <alignment vertical="center"/>
    </xf>
    <xf numFmtId="0" fontId="91" fillId="0" borderId="0">
      <alignment vertical="top"/>
    </xf>
    <xf numFmtId="0" fontId="17" fillId="6" borderId="0" applyNumberFormat="0" applyBorder="0" applyAlignment="0" applyProtection="0">
      <alignment vertical="center"/>
    </xf>
    <xf numFmtId="0" fontId="72" fillId="9" borderId="0" applyNumberFormat="0" applyBorder="0" applyAlignment="0" applyProtection="0">
      <alignment vertical="center"/>
    </xf>
    <xf numFmtId="0" fontId="17" fillId="6" borderId="0" applyNumberFormat="0" applyBorder="0" applyAlignment="0" applyProtection="0">
      <alignment vertical="center"/>
    </xf>
    <xf numFmtId="0" fontId="91" fillId="0" borderId="0"/>
    <xf numFmtId="0" fontId="72" fillId="9"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4" borderId="0" applyNumberFormat="0" applyBorder="0" applyAlignment="0" applyProtection="0">
      <alignment vertical="center"/>
    </xf>
    <xf numFmtId="0" fontId="91" fillId="2" borderId="4" applyNumberFormat="0" applyFont="0" applyAlignment="0" applyProtection="0">
      <alignment vertical="center"/>
    </xf>
    <xf numFmtId="0" fontId="85" fillId="0" borderId="6" applyNumberFormat="0" applyFill="0" applyAlignment="0" applyProtection="0">
      <alignment vertical="center"/>
    </xf>
    <xf numFmtId="0" fontId="17" fillId="4" borderId="0" applyNumberFormat="0" applyBorder="0" applyAlignment="0" applyProtection="0">
      <alignment vertical="center"/>
    </xf>
    <xf numFmtId="0" fontId="85" fillId="0" borderId="6" applyNumberFormat="0" applyFill="0" applyAlignment="0" applyProtection="0">
      <alignment vertical="center"/>
    </xf>
    <xf numFmtId="0" fontId="50" fillId="0" borderId="0">
      <alignment vertical="top"/>
    </xf>
    <xf numFmtId="0" fontId="91" fillId="0" borderId="0">
      <alignment vertical="center"/>
    </xf>
    <xf numFmtId="0" fontId="72" fillId="17" borderId="0" applyNumberFormat="0" applyBorder="0" applyAlignment="0" applyProtection="0">
      <alignment vertical="center"/>
    </xf>
    <xf numFmtId="0" fontId="91" fillId="0" borderId="0">
      <alignment vertical="top"/>
    </xf>
    <xf numFmtId="0" fontId="72" fillId="17" borderId="0" applyNumberFormat="0" applyBorder="0" applyAlignment="0" applyProtection="0">
      <alignment vertical="center"/>
    </xf>
    <xf numFmtId="0" fontId="17" fillId="0" borderId="0"/>
    <xf numFmtId="0" fontId="50" fillId="0" borderId="0">
      <alignment vertical="top"/>
    </xf>
    <xf numFmtId="0" fontId="72" fillId="9" borderId="0" applyNumberFormat="0" applyBorder="0" applyAlignment="0" applyProtection="0">
      <alignment vertical="center"/>
    </xf>
    <xf numFmtId="0" fontId="17" fillId="13" borderId="0" applyNumberFormat="0" applyBorder="0" applyAlignment="0" applyProtection="0">
      <alignment vertical="center"/>
    </xf>
    <xf numFmtId="0" fontId="72" fillId="9" borderId="0" applyNumberFormat="0" applyBorder="0" applyAlignment="0" applyProtection="0">
      <alignment vertical="center"/>
    </xf>
    <xf numFmtId="0" fontId="17" fillId="13" borderId="0" applyNumberFormat="0" applyBorder="0" applyAlignment="0" applyProtection="0">
      <alignment vertical="center"/>
    </xf>
    <xf numFmtId="0" fontId="72" fillId="6" borderId="0" applyNumberFormat="0" applyBorder="0" applyAlignment="0" applyProtection="0">
      <alignment vertical="center"/>
    </xf>
    <xf numFmtId="0" fontId="17" fillId="4" borderId="0" applyNumberFormat="0" applyBorder="0" applyAlignment="0" applyProtection="0">
      <alignment vertical="center"/>
    </xf>
    <xf numFmtId="0" fontId="72" fillId="6" borderId="0" applyNumberFormat="0" applyBorder="0" applyAlignment="0" applyProtection="0">
      <alignment vertical="center"/>
    </xf>
    <xf numFmtId="0" fontId="4" fillId="0" borderId="0"/>
    <xf numFmtId="0" fontId="91" fillId="0" borderId="0">
      <alignment vertical="center"/>
    </xf>
    <xf numFmtId="0" fontId="50" fillId="0" borderId="0">
      <alignment vertical="top"/>
    </xf>
    <xf numFmtId="0" fontId="91" fillId="0" borderId="0">
      <alignment vertical="center"/>
    </xf>
    <xf numFmtId="0" fontId="74" fillId="6" borderId="0" applyNumberFormat="0" applyBorder="0" applyAlignment="0" applyProtection="0">
      <alignment vertical="center"/>
    </xf>
    <xf numFmtId="0" fontId="91" fillId="0" borderId="0">
      <alignment vertical="top"/>
    </xf>
    <xf numFmtId="0" fontId="72" fillId="16" borderId="0" applyNumberFormat="0" applyBorder="0" applyAlignment="0" applyProtection="0">
      <alignment vertical="center"/>
    </xf>
    <xf numFmtId="0" fontId="91" fillId="0" borderId="0">
      <alignment vertical="top"/>
    </xf>
    <xf numFmtId="0" fontId="72" fillId="16" borderId="0" applyNumberFormat="0" applyBorder="0" applyAlignment="0" applyProtection="0">
      <alignment vertical="center"/>
    </xf>
    <xf numFmtId="0" fontId="91" fillId="0" borderId="0">
      <alignment vertical="center"/>
    </xf>
    <xf numFmtId="0" fontId="91" fillId="0" borderId="0">
      <alignment vertical="top"/>
    </xf>
    <xf numFmtId="0" fontId="91" fillId="0" borderId="0">
      <alignment vertical="center"/>
    </xf>
    <xf numFmtId="0" fontId="72" fillId="8" borderId="0" applyNumberFormat="0" applyBorder="0" applyAlignment="0" applyProtection="0">
      <alignment vertical="center"/>
    </xf>
    <xf numFmtId="0" fontId="75" fillId="6" borderId="2" applyNumberFormat="0" applyAlignment="0" applyProtection="0">
      <alignment vertical="center"/>
    </xf>
    <xf numFmtId="0" fontId="91" fillId="0" borderId="0">
      <alignment vertical="center"/>
    </xf>
    <xf numFmtId="0" fontId="91" fillId="0" borderId="0">
      <alignment vertical="top"/>
    </xf>
    <xf numFmtId="0" fontId="72" fillId="8" borderId="0" applyNumberFormat="0" applyBorder="0" applyAlignment="0" applyProtection="0">
      <alignment vertical="center"/>
    </xf>
    <xf numFmtId="0" fontId="17" fillId="2" borderId="0" applyNumberFormat="0" applyBorder="0" applyAlignment="0" applyProtection="0">
      <alignment vertical="center"/>
    </xf>
    <xf numFmtId="0" fontId="75" fillId="6" borderId="2" applyNumberFormat="0" applyAlignment="0" applyProtection="0">
      <alignment vertical="center"/>
    </xf>
    <xf numFmtId="0" fontId="91" fillId="0" borderId="0">
      <alignment vertical="center"/>
    </xf>
    <xf numFmtId="0" fontId="17" fillId="8" borderId="0" applyNumberFormat="0" applyBorder="0" applyAlignment="0" applyProtection="0">
      <alignment vertical="center"/>
    </xf>
    <xf numFmtId="0" fontId="91" fillId="0" borderId="0">
      <alignment vertical="center"/>
    </xf>
    <xf numFmtId="0" fontId="91" fillId="0" borderId="0">
      <alignment vertical="top"/>
    </xf>
    <xf numFmtId="0" fontId="80" fillId="0" borderId="7" applyNumberFormat="0" applyFill="0" applyAlignment="0" applyProtection="0">
      <alignment vertical="center"/>
    </xf>
    <xf numFmtId="0" fontId="72" fillId="9" borderId="0" applyNumberFormat="0" applyBorder="0" applyAlignment="0" applyProtection="0">
      <alignment vertical="center"/>
    </xf>
    <xf numFmtId="0" fontId="17" fillId="8" borderId="0" applyNumberFormat="0" applyBorder="0" applyAlignment="0" applyProtection="0">
      <alignment vertical="center"/>
    </xf>
    <xf numFmtId="0" fontId="91" fillId="0" borderId="0">
      <alignment vertical="center"/>
    </xf>
    <xf numFmtId="0" fontId="80" fillId="0" borderId="7" applyNumberFormat="0" applyFill="0" applyAlignment="0" applyProtection="0">
      <alignment vertical="center"/>
    </xf>
    <xf numFmtId="0" fontId="72" fillId="9" borderId="0" applyNumberFormat="0" applyBorder="0" applyAlignment="0" applyProtection="0">
      <alignment vertical="center"/>
    </xf>
    <xf numFmtId="0" fontId="91" fillId="0" borderId="0">
      <alignment vertical="top"/>
    </xf>
    <xf numFmtId="0" fontId="50" fillId="0" borderId="0">
      <alignment vertical="top"/>
    </xf>
    <xf numFmtId="0" fontId="91" fillId="0" borderId="0">
      <alignment vertical="top"/>
    </xf>
    <xf numFmtId="0" fontId="91" fillId="0" borderId="0">
      <alignment vertical="top"/>
    </xf>
  </cellStyleXfs>
  <cellXfs count="1417">
    <xf numFmtId="0" fontId="0" fillId="0" borderId="0" xfId="0" applyAlignment="1">
      <alignment vertical="center"/>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1" fillId="0" borderId="0" xfId="0" applyFont="1" applyFill="1" applyBorder="1" applyAlignment="1">
      <alignment vertical="center" wrapText="1"/>
    </xf>
    <xf numFmtId="176" fontId="2"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wrapText="1"/>
    </xf>
    <xf numFmtId="176" fontId="4"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1" fillId="0" borderId="0" xfId="0" applyFont="1" applyFill="1" applyBorder="1" applyAlignment="1">
      <alignment vertical="top" wrapText="1"/>
    </xf>
    <xf numFmtId="176" fontId="0" fillId="0" borderId="0" xfId="0" applyNumberFormat="1" applyFont="1" applyFill="1" applyBorder="1" applyAlignment="1">
      <alignment vertical="center" wrapText="1"/>
    </xf>
    <xf numFmtId="176" fontId="0" fillId="0" borderId="0"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wrapText="1"/>
    </xf>
    <xf numFmtId="179" fontId="3" fillId="0" borderId="0" xfId="0" applyNumberFormat="1" applyFont="1" applyFill="1" applyBorder="1" applyAlignment="1">
      <alignment horizontal="center" vertical="center" wrapText="1"/>
    </xf>
    <xf numFmtId="176" fontId="7" fillId="0" borderId="0" xfId="0" applyNumberFormat="1" applyFont="1" applyFill="1" applyBorder="1" applyAlignment="1">
      <alignment vertical="center" wrapText="1"/>
    </xf>
    <xf numFmtId="176" fontId="9" fillId="0" borderId="1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1" fillId="0" borderId="14" xfId="0" applyNumberFormat="1" applyFont="1" applyFill="1" applyBorder="1" applyAlignment="1">
      <alignment horizontal="center" vertical="center" wrapText="1"/>
    </xf>
    <xf numFmtId="176" fontId="10" fillId="0" borderId="14" xfId="0" applyNumberFormat="1" applyFont="1" applyFill="1" applyBorder="1" applyAlignment="1">
      <alignment horizontal="left" vertical="center" wrapText="1"/>
    </xf>
    <xf numFmtId="176" fontId="10" fillId="0" borderId="14" xfId="0" applyNumberFormat="1" applyFont="1" applyFill="1" applyBorder="1" applyAlignment="1">
      <alignment vertical="center" wrapText="1"/>
    </xf>
    <xf numFmtId="177" fontId="10" fillId="0" borderId="1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176" fontId="11" fillId="0" borderId="14" xfId="0" applyNumberFormat="1" applyFont="1" applyFill="1" applyBorder="1" applyAlignment="1">
      <alignment horizontal="left" vertical="center" wrapText="1"/>
    </xf>
    <xf numFmtId="176" fontId="11" fillId="0" borderId="14" xfId="0" applyNumberFormat="1" applyFont="1" applyFill="1" applyBorder="1" applyAlignment="1">
      <alignment vertical="center" wrapText="1"/>
    </xf>
    <xf numFmtId="177" fontId="11" fillId="0" borderId="14" xfId="0" applyNumberFormat="1" applyFont="1" applyFill="1" applyBorder="1" applyAlignment="1">
      <alignment horizontal="center" vertical="center" wrapText="1"/>
    </xf>
    <xf numFmtId="0" fontId="11" fillId="0" borderId="14" xfId="94" applyNumberFormat="1" applyFont="1" applyFill="1" applyBorder="1" applyAlignment="1">
      <alignment horizontal="center" vertical="center" wrapText="1"/>
    </xf>
    <xf numFmtId="176" fontId="10" fillId="0" borderId="14" xfId="61" applyNumberFormat="1" applyFont="1" applyFill="1" applyBorder="1" applyAlignment="1">
      <alignment vertical="center" wrapText="1"/>
    </xf>
    <xf numFmtId="177" fontId="11" fillId="0" borderId="14" xfId="94"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176" fontId="11" fillId="0" borderId="14" xfId="79" applyNumberFormat="1" applyFont="1" applyFill="1" applyBorder="1" applyAlignment="1">
      <alignment horizontal="center" vertical="center" wrapText="1"/>
    </xf>
    <xf numFmtId="0" fontId="11" fillId="0" borderId="14" xfId="0" applyFont="1" applyFill="1" applyBorder="1" applyAlignment="1">
      <alignment vertical="center" wrapText="1"/>
    </xf>
    <xf numFmtId="176" fontId="11" fillId="0" borderId="14" xfId="70" applyNumberFormat="1" applyFont="1" applyFill="1" applyBorder="1" applyAlignment="1">
      <alignment vertical="center" wrapText="1"/>
    </xf>
    <xf numFmtId="176" fontId="11" fillId="0" borderId="14" xfId="70" applyNumberFormat="1" applyFont="1" applyFill="1" applyBorder="1" applyAlignment="1">
      <alignment horizontal="center" vertical="center" wrapText="1"/>
    </xf>
    <xf numFmtId="176" fontId="11" fillId="0" borderId="14" xfId="95" applyNumberFormat="1" applyFont="1" applyFill="1" applyBorder="1" applyAlignment="1">
      <alignment vertical="center" wrapText="1"/>
    </xf>
    <xf numFmtId="176" fontId="11" fillId="0" borderId="14" xfId="95" applyNumberFormat="1" applyFont="1" applyFill="1" applyBorder="1" applyAlignment="1">
      <alignment horizontal="center" vertical="center" wrapText="1"/>
    </xf>
    <xf numFmtId="177" fontId="11" fillId="0" borderId="14" xfId="95" applyNumberFormat="1" applyFont="1" applyFill="1" applyBorder="1" applyAlignment="1">
      <alignment horizontal="center" vertical="center" wrapText="1"/>
    </xf>
    <xf numFmtId="0" fontId="11" fillId="0" borderId="14" xfId="70" applyFont="1" applyFill="1" applyBorder="1" applyAlignment="1">
      <alignment vertical="center" wrapText="1"/>
    </xf>
    <xf numFmtId="0" fontId="11" fillId="0" borderId="14" xfId="70" applyFont="1" applyFill="1" applyBorder="1" applyAlignment="1">
      <alignment horizontal="center" vertical="center" wrapText="1"/>
    </xf>
    <xf numFmtId="177" fontId="11" fillId="0" borderId="14" xfId="70" applyNumberFormat="1" applyFont="1" applyFill="1" applyBorder="1" applyAlignment="1">
      <alignment horizontal="center" vertical="center" wrapText="1"/>
    </xf>
    <xf numFmtId="0" fontId="11" fillId="0" borderId="14" xfId="70" applyNumberFormat="1" applyFont="1" applyFill="1" applyBorder="1" applyAlignment="1" applyProtection="1">
      <alignment horizontal="center" vertical="center" wrapText="1"/>
      <protection locked="0"/>
    </xf>
    <xf numFmtId="0" fontId="11" fillId="0" borderId="14" xfId="70" applyFont="1" applyFill="1" applyBorder="1" applyAlignment="1">
      <alignment horizontal="left" vertical="center" wrapText="1"/>
    </xf>
    <xf numFmtId="0" fontId="10" fillId="0" borderId="14" xfId="70" applyFont="1" applyFill="1" applyBorder="1" applyAlignment="1">
      <alignment vertical="center" wrapText="1"/>
    </xf>
    <xf numFmtId="0" fontId="10" fillId="0" borderId="14" xfId="0" applyFont="1" applyFill="1" applyBorder="1" applyAlignment="1">
      <alignment vertical="center" wrapText="1"/>
    </xf>
    <xf numFmtId="176" fontId="0" fillId="0" borderId="14" xfId="0" applyNumberFormat="1" applyFont="1" applyFill="1" applyBorder="1" applyAlignment="1">
      <alignment vertical="center" wrapText="1"/>
    </xf>
    <xf numFmtId="176" fontId="0" fillId="0" borderId="14" xfId="0" applyNumberFormat="1" applyFont="1" applyFill="1" applyBorder="1" applyAlignment="1">
      <alignment horizontal="center" vertical="center" wrapText="1"/>
    </xf>
    <xf numFmtId="180" fontId="3" fillId="0" borderId="0" xfId="0" applyNumberFormat="1" applyFont="1" applyFill="1" applyBorder="1" applyAlignment="1">
      <alignment horizontal="left" vertical="center" wrapText="1"/>
    </xf>
    <xf numFmtId="176" fontId="12" fillId="0" borderId="0" xfId="0" applyNumberFormat="1" applyFont="1" applyFill="1" applyBorder="1" applyAlignment="1">
      <alignment horizontal="center" vertical="center" wrapText="1"/>
    </xf>
    <xf numFmtId="178" fontId="12"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left" vertical="center" wrapText="1"/>
    </xf>
    <xf numFmtId="176" fontId="13" fillId="0" borderId="15" xfId="0" applyNumberFormat="1" applyFont="1" applyFill="1" applyBorder="1" applyAlignment="1">
      <alignment horizontal="center" vertical="center" wrapText="1"/>
    </xf>
    <xf numFmtId="178" fontId="13" fillId="0" borderId="15" xfId="0" applyNumberFormat="1" applyFont="1" applyFill="1" applyBorder="1" applyAlignment="1">
      <alignment horizontal="center" vertical="center" wrapText="1"/>
    </xf>
    <xf numFmtId="180" fontId="14" fillId="0" borderId="15" xfId="0" applyNumberFormat="1" applyFont="1" applyFill="1" applyBorder="1" applyAlignment="1">
      <alignment horizontal="center" vertical="center" wrapText="1"/>
    </xf>
    <xf numFmtId="176" fontId="13" fillId="0" borderId="14" xfId="0" applyNumberFormat="1" applyFont="1" applyFill="1" applyBorder="1" applyAlignment="1">
      <alignment horizontal="center" vertical="center" wrapText="1"/>
    </xf>
    <xf numFmtId="178" fontId="13" fillId="0" borderId="14" xfId="0" applyNumberFormat="1" applyFont="1" applyFill="1" applyBorder="1" applyAlignment="1">
      <alignment horizontal="center" vertical="center" wrapText="1"/>
    </xf>
    <xf numFmtId="180" fontId="10" fillId="0" borderId="14" xfId="0" applyNumberFormat="1" applyFont="1" applyFill="1" applyBorder="1" applyAlignment="1">
      <alignment horizontal="left" vertical="center" wrapText="1"/>
    </xf>
    <xf numFmtId="0" fontId="15" fillId="0" borderId="14" xfId="0" applyFont="1" applyFill="1" applyBorder="1" applyAlignment="1">
      <alignment horizontal="center" vertical="center" wrapText="1"/>
    </xf>
    <xf numFmtId="178" fontId="15" fillId="0" borderId="14" xfId="0" applyNumberFormat="1" applyFont="1" applyFill="1" applyBorder="1" applyAlignment="1">
      <alignment horizontal="center" vertical="center" wrapText="1"/>
    </xf>
    <xf numFmtId="180" fontId="11" fillId="0" borderId="14" xfId="0" applyNumberFormat="1" applyFont="1" applyFill="1" applyBorder="1" applyAlignment="1">
      <alignment horizontal="left" vertical="center" wrapText="1"/>
    </xf>
    <xf numFmtId="176" fontId="15" fillId="0" borderId="14" xfId="0" applyNumberFormat="1" applyFont="1" applyFill="1" applyBorder="1" applyAlignment="1">
      <alignment horizontal="center" vertical="center" wrapText="1"/>
    </xf>
    <xf numFmtId="0" fontId="15" fillId="0" borderId="14" xfId="94" applyNumberFormat="1" applyFont="1" applyFill="1" applyBorder="1" applyAlignment="1">
      <alignment horizontal="center" vertical="center" wrapText="1"/>
    </xf>
    <xf numFmtId="178" fontId="15" fillId="0" borderId="14" xfId="94" applyNumberFormat="1" applyFont="1" applyFill="1" applyBorder="1" applyAlignment="1">
      <alignment horizontal="center" vertical="center" wrapText="1"/>
    </xf>
    <xf numFmtId="180" fontId="11" fillId="0" borderId="14" xfId="94" applyNumberFormat="1" applyFont="1" applyFill="1" applyBorder="1" applyAlignment="1">
      <alignment horizontal="left" vertical="center" wrapText="1"/>
    </xf>
    <xf numFmtId="176" fontId="15" fillId="0" borderId="14" xfId="95" applyNumberFormat="1" applyFont="1" applyFill="1" applyBorder="1" applyAlignment="1">
      <alignment horizontal="center" vertical="center" wrapText="1"/>
    </xf>
    <xf numFmtId="178" fontId="15" fillId="0" borderId="14" xfId="95" applyNumberFormat="1" applyFont="1" applyFill="1" applyBorder="1" applyAlignment="1">
      <alignment horizontal="center" vertical="center" wrapText="1"/>
    </xf>
    <xf numFmtId="180" fontId="11" fillId="0" borderId="14" xfId="95" applyNumberFormat="1" applyFont="1" applyFill="1" applyBorder="1" applyAlignment="1">
      <alignment horizontal="left" vertical="center" wrapText="1"/>
    </xf>
    <xf numFmtId="180" fontId="0" fillId="0" borderId="14"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9" fontId="11" fillId="0" borderId="14" xfId="0" applyNumberFormat="1" applyFont="1" applyFill="1" applyBorder="1" applyAlignment="1">
      <alignment horizontal="center" vertical="center" wrapText="1"/>
    </xf>
    <xf numFmtId="0" fontId="11" fillId="0" borderId="14" xfId="0" applyFont="1" applyFill="1" applyBorder="1" applyAlignment="1">
      <alignment horizontal="left" vertical="center" wrapText="1"/>
    </xf>
    <xf numFmtId="179" fontId="10" fillId="0" borderId="14" xfId="0" applyNumberFormat="1" applyFont="1" applyFill="1" applyBorder="1" applyAlignment="1">
      <alignment horizontal="center" vertical="center" wrapText="1"/>
    </xf>
    <xf numFmtId="0" fontId="11" fillId="0" borderId="14" xfId="0" applyNumberFormat="1" applyFont="1" applyFill="1" applyBorder="1" applyAlignment="1">
      <alignment horizontal="left" vertical="center" wrapText="1"/>
    </xf>
    <xf numFmtId="176" fontId="11" fillId="0" borderId="14" xfId="95" applyNumberFormat="1" applyFont="1" applyFill="1" applyBorder="1" applyAlignment="1">
      <alignment horizontal="left" vertical="center" wrapText="1"/>
    </xf>
    <xf numFmtId="0" fontId="11" fillId="0" borderId="14" xfId="95" applyFont="1" applyFill="1" applyBorder="1" applyAlignment="1">
      <alignment horizontal="center" vertical="center" wrapText="1"/>
    </xf>
    <xf numFmtId="0" fontId="11" fillId="0" borderId="14" xfId="95" applyFont="1" applyFill="1" applyBorder="1" applyAlignment="1">
      <alignment vertical="center" wrapText="1"/>
    </xf>
    <xf numFmtId="0" fontId="10" fillId="0" borderId="14" xfId="0" applyFont="1" applyFill="1" applyBorder="1" applyAlignment="1">
      <alignment horizontal="left" vertical="center" wrapText="1"/>
    </xf>
    <xf numFmtId="176" fontId="0" fillId="0" borderId="14" xfId="0" applyNumberFormat="1" applyFont="1" applyFill="1" applyBorder="1" applyAlignment="1">
      <alignment horizontal="left" vertical="center" wrapText="1"/>
    </xf>
    <xf numFmtId="179" fontId="0" fillId="0" borderId="14" xfId="0" applyNumberFormat="1" applyFont="1" applyFill="1" applyBorder="1" applyAlignment="1">
      <alignment horizontal="center" vertical="center" wrapText="1"/>
    </xf>
    <xf numFmtId="176" fontId="11" fillId="0" borderId="14" xfId="61" applyNumberFormat="1" applyFont="1" applyFill="1" applyBorder="1" applyAlignment="1">
      <alignment vertical="center" wrapText="1"/>
    </xf>
    <xf numFmtId="0" fontId="11" fillId="0" borderId="14" xfId="61" applyFont="1" applyFill="1" applyBorder="1" applyAlignment="1">
      <alignment horizontal="center" vertical="center" wrapText="1"/>
    </xf>
    <xf numFmtId="49" fontId="11" fillId="0" borderId="14" xfId="0" applyNumberFormat="1" applyFont="1" applyFill="1" applyBorder="1" applyAlignment="1" applyProtection="1">
      <alignment horizontal="center" vertical="center" wrapText="1"/>
      <protection locked="0"/>
    </xf>
    <xf numFmtId="0" fontId="11" fillId="0" borderId="14" xfId="0" applyNumberFormat="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4" xfId="0" applyFont="1" applyFill="1" applyBorder="1" applyAlignment="1">
      <alignment vertical="center"/>
    </xf>
    <xf numFmtId="0" fontId="10" fillId="0" borderId="14" xfId="0" applyNumberFormat="1" applyFont="1" applyFill="1" applyBorder="1" applyAlignment="1">
      <alignment horizontal="left" vertical="center" wrapText="1"/>
    </xf>
    <xf numFmtId="0" fontId="11" fillId="0" borderId="14" xfId="38" applyFont="1" applyFill="1" applyBorder="1" applyAlignment="1">
      <alignment vertical="center" wrapText="1"/>
    </xf>
    <xf numFmtId="0" fontId="11" fillId="0" borderId="14" xfId="38" applyFont="1" applyFill="1" applyBorder="1" applyAlignment="1">
      <alignment horizontal="center" vertical="center" wrapText="1"/>
    </xf>
    <xf numFmtId="0" fontId="11" fillId="0" borderId="14" xfId="0" applyNumberFormat="1" applyFont="1" applyFill="1" applyBorder="1" applyAlignment="1">
      <alignment vertical="center" wrapText="1"/>
    </xf>
    <xf numFmtId="177" fontId="11" fillId="0" borderId="14" xfId="79" applyNumberFormat="1" applyFont="1" applyFill="1" applyBorder="1" applyAlignment="1">
      <alignment horizontal="center" vertical="center" wrapText="1"/>
    </xf>
    <xf numFmtId="176" fontId="11" fillId="0" borderId="14" xfId="0" applyNumberFormat="1" applyFont="1" applyFill="1" applyBorder="1" applyAlignment="1">
      <alignment horizontal="center" vertical="center" wrapText="1" shrinkToFit="1"/>
    </xf>
    <xf numFmtId="0" fontId="11" fillId="0" borderId="14" xfId="103" applyFont="1" applyFill="1" applyBorder="1" applyAlignment="1">
      <alignment vertical="center" wrapText="1"/>
    </xf>
    <xf numFmtId="0" fontId="11" fillId="0" borderId="14" xfId="103" applyNumberFormat="1" applyFont="1" applyFill="1" applyBorder="1" applyAlignment="1">
      <alignment horizontal="center" vertical="center" wrapText="1"/>
    </xf>
    <xf numFmtId="176" fontId="11" fillId="0" borderId="14" xfId="38" applyNumberFormat="1" applyFont="1" applyFill="1" applyBorder="1" applyAlignment="1">
      <alignment vertical="center" wrapText="1"/>
    </xf>
    <xf numFmtId="176" fontId="11" fillId="0" borderId="14" xfId="38" applyNumberFormat="1" applyFont="1" applyFill="1" applyBorder="1" applyAlignment="1">
      <alignment horizontal="center" vertical="center" wrapText="1"/>
    </xf>
    <xf numFmtId="180" fontId="16" fillId="0" borderId="14" xfId="0" applyNumberFormat="1" applyFont="1" applyFill="1" applyBorder="1" applyAlignment="1">
      <alignment horizontal="left" vertical="center" wrapText="1"/>
    </xf>
    <xf numFmtId="0" fontId="15" fillId="0" borderId="14" xfId="0" applyNumberFormat="1" applyFont="1" applyFill="1" applyBorder="1" applyAlignment="1">
      <alignment horizontal="center" vertical="center" wrapText="1"/>
    </xf>
    <xf numFmtId="176" fontId="15" fillId="0" borderId="14" xfId="79" applyNumberFormat="1" applyFont="1" applyFill="1" applyBorder="1" applyAlignment="1">
      <alignment horizontal="center" vertical="center" wrapText="1"/>
    </xf>
    <xf numFmtId="178" fontId="15" fillId="0" borderId="14" xfId="79" applyNumberFormat="1" applyFont="1" applyFill="1" applyBorder="1" applyAlignment="1">
      <alignment horizontal="center" vertical="center" wrapText="1"/>
    </xf>
    <xf numFmtId="180" fontId="11" fillId="0" borderId="14" xfId="79" applyNumberFormat="1" applyFont="1" applyFill="1" applyBorder="1" applyAlignment="1">
      <alignment horizontal="left" vertical="center" wrapText="1"/>
    </xf>
    <xf numFmtId="0" fontId="11" fillId="0" borderId="14" xfId="0" applyFont="1" applyFill="1" applyBorder="1" applyAlignment="1">
      <alignment horizontal="center" vertical="center"/>
    </xf>
    <xf numFmtId="176" fontId="11" fillId="0" borderId="14" xfId="44" applyNumberFormat="1" applyFont="1" applyFill="1" applyBorder="1" applyAlignment="1">
      <alignment horizontal="center" vertical="center" wrapText="1"/>
    </xf>
    <xf numFmtId="176" fontId="11" fillId="0" borderId="14" xfId="44" applyNumberFormat="1" applyFont="1" applyFill="1" applyBorder="1" applyAlignment="1">
      <alignment horizontal="left" vertical="center" wrapText="1"/>
    </xf>
    <xf numFmtId="176" fontId="11" fillId="0" borderId="14" xfId="0" applyNumberFormat="1" applyFont="1" applyFill="1" applyBorder="1" applyAlignment="1">
      <alignment vertical="center" wrapText="1" shrinkToFit="1"/>
    </xf>
    <xf numFmtId="179" fontId="11" fillId="0" borderId="14" xfId="0" applyNumberFormat="1" applyFont="1" applyFill="1" applyBorder="1" applyAlignment="1">
      <alignment horizontal="left" vertical="center" wrapText="1"/>
    </xf>
    <xf numFmtId="57" fontId="11" fillId="0" borderId="14" xfId="0" applyNumberFormat="1" applyFont="1" applyFill="1" applyBorder="1" applyAlignment="1">
      <alignment horizontal="center" vertical="center" wrapText="1"/>
    </xf>
    <xf numFmtId="176" fontId="11" fillId="0" borderId="14" xfId="103" applyNumberFormat="1" applyFont="1" applyFill="1" applyBorder="1" applyAlignment="1">
      <alignment vertical="center" wrapText="1"/>
    </xf>
    <xf numFmtId="176" fontId="11" fillId="0" borderId="14" xfId="103"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xf>
    <xf numFmtId="180" fontId="17" fillId="0" borderId="14" xfId="0" applyNumberFormat="1" applyFont="1" applyFill="1" applyBorder="1" applyAlignment="1">
      <alignment horizontal="left" vertical="center" wrapText="1"/>
    </xf>
    <xf numFmtId="0" fontId="11" fillId="0" borderId="14" xfId="103" applyFont="1" applyFill="1" applyBorder="1" applyAlignment="1">
      <alignment horizontal="left" vertical="center" wrapText="1"/>
    </xf>
    <xf numFmtId="49" fontId="11" fillId="0" borderId="14" xfId="0" applyNumberFormat="1" applyFont="1" applyFill="1" applyBorder="1" applyAlignment="1">
      <alignment horizontal="center" vertical="center" wrapText="1"/>
    </xf>
    <xf numFmtId="0" fontId="11" fillId="0" borderId="14" xfId="123" applyFont="1" applyFill="1" applyBorder="1" applyAlignment="1">
      <alignment horizontal="left" vertical="center" wrapText="1"/>
    </xf>
    <xf numFmtId="0" fontId="11" fillId="0" borderId="14" xfId="123" applyFont="1" applyFill="1" applyBorder="1" applyAlignment="1">
      <alignment vertical="center" wrapText="1"/>
    </xf>
    <xf numFmtId="0" fontId="10" fillId="0" borderId="14" xfId="123" applyFont="1" applyFill="1" applyBorder="1" applyAlignment="1">
      <alignment vertical="center" wrapText="1"/>
    </xf>
    <xf numFmtId="179" fontId="11" fillId="0" borderId="14" xfId="0" applyNumberFormat="1" applyFont="1" applyFill="1" applyBorder="1" applyAlignment="1">
      <alignment vertical="center" wrapText="1"/>
    </xf>
    <xf numFmtId="176" fontId="11" fillId="0" borderId="14" xfId="115" applyNumberFormat="1" applyFont="1" applyFill="1" applyBorder="1" applyAlignment="1">
      <alignment horizontal="left" vertical="center" wrapText="1"/>
    </xf>
    <xf numFmtId="179" fontId="11" fillId="0" borderId="14" xfId="115" applyNumberFormat="1" applyFont="1" applyFill="1" applyBorder="1" applyAlignment="1">
      <alignment horizontal="center" vertical="center" wrapText="1"/>
    </xf>
    <xf numFmtId="0" fontId="18" fillId="0" borderId="14" xfId="0" applyFont="1" applyFill="1" applyBorder="1" applyAlignment="1">
      <alignment vertical="center" wrapText="1"/>
    </xf>
    <xf numFmtId="0" fontId="19" fillId="0" borderId="14" xfId="0" applyFont="1" applyFill="1" applyBorder="1" applyAlignment="1">
      <alignment vertical="center" wrapText="1"/>
    </xf>
    <xf numFmtId="179" fontId="11" fillId="18" borderId="14" xfId="0" applyNumberFormat="1" applyFont="1" applyFill="1" applyBorder="1" applyAlignment="1">
      <alignment horizontal="center" vertical="center" wrapText="1"/>
    </xf>
    <xf numFmtId="0" fontId="10" fillId="0" borderId="14" xfId="0" applyNumberFormat="1" applyFont="1" applyFill="1" applyBorder="1" applyAlignment="1">
      <alignment vertical="center" wrapText="1"/>
    </xf>
    <xf numFmtId="0" fontId="10" fillId="0" borderId="14" xfId="38" applyFont="1" applyFill="1" applyBorder="1" applyAlignment="1">
      <alignment vertical="center" wrapText="1"/>
    </xf>
    <xf numFmtId="0" fontId="20" fillId="0" borderId="0" xfId="0" applyFont="1" applyFill="1" applyBorder="1" applyAlignment="1">
      <alignment horizontal="center" vertical="center" wrapText="1"/>
    </xf>
    <xf numFmtId="0" fontId="21" fillId="0" borderId="0" xfId="0" applyFont="1" applyAlignment="1"/>
    <xf numFmtId="0" fontId="20" fillId="3" borderId="0" xfId="0" applyFont="1" applyFill="1" applyBorder="1" applyAlignment="1">
      <alignment vertical="center" wrapText="1"/>
    </xf>
    <xf numFmtId="0" fontId="22" fillId="0" borderId="0" xfId="0" applyFont="1" applyAlignment="1">
      <alignment vertical="center"/>
    </xf>
    <xf numFmtId="176" fontId="20" fillId="0" borderId="0" xfId="0" applyNumberFormat="1" applyFont="1" applyFill="1" applyBorder="1" applyAlignment="1">
      <alignment vertical="center" wrapText="1"/>
    </xf>
    <xf numFmtId="0" fontId="20" fillId="3" borderId="0" xfId="0" applyFont="1" applyFill="1" applyBorder="1" applyAlignment="1">
      <alignment horizontal="center" vertical="center" wrapText="1"/>
    </xf>
    <xf numFmtId="0" fontId="20" fillId="0" borderId="0" xfId="0" applyFont="1" applyFill="1" applyBorder="1" applyAlignment="1">
      <alignment vertical="center" wrapText="1"/>
    </xf>
    <xf numFmtId="0" fontId="23" fillId="0" borderId="0" xfId="0" applyFont="1" applyFill="1" applyBorder="1" applyAlignment="1">
      <alignment vertical="center" wrapText="1"/>
    </xf>
    <xf numFmtId="0" fontId="20" fillId="0" borderId="0" xfId="0" applyFont="1" applyFill="1" applyAlignment="1"/>
    <xf numFmtId="0" fontId="20" fillId="3" borderId="0" xfId="0" applyFont="1" applyFill="1" applyBorder="1" applyAlignment="1">
      <alignment vertical="center"/>
    </xf>
    <xf numFmtId="0" fontId="20" fillId="0" borderId="0" xfId="0" applyFont="1" applyFill="1" applyBorder="1" applyAlignment="1">
      <alignment vertical="center"/>
    </xf>
    <xf numFmtId="176" fontId="20" fillId="0" borderId="0" xfId="0" applyNumberFormat="1" applyFont="1" applyFill="1" applyBorder="1" applyAlignment="1">
      <alignment horizontal="center" vertical="center" wrapText="1"/>
    </xf>
    <xf numFmtId="0" fontId="24" fillId="0" borderId="0" xfId="0" applyFont="1" applyFill="1" applyBorder="1" applyAlignment="1">
      <alignment vertical="center" wrapText="1"/>
    </xf>
    <xf numFmtId="0" fontId="20" fillId="18"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Alignment="1"/>
    <xf numFmtId="0" fontId="22" fillId="18" borderId="0" xfId="0" applyFont="1" applyFill="1" applyAlignment="1"/>
    <xf numFmtId="0" fontId="20" fillId="0" borderId="0" xfId="0" applyFont="1" applyFill="1" applyAlignment="1">
      <alignment vertical="center"/>
    </xf>
    <xf numFmtId="0" fontId="24" fillId="3" borderId="0" xfId="0" applyFont="1" applyFill="1" applyBorder="1" applyAlignment="1">
      <alignment vertical="center" wrapText="1"/>
    </xf>
    <xf numFmtId="0" fontId="20" fillId="0" borderId="0" xfId="0" applyFont="1" applyAlignment="1">
      <alignment vertical="center"/>
    </xf>
    <xf numFmtId="0" fontId="20" fillId="18" borderId="0" xfId="0" applyFont="1" applyFill="1" applyAlignment="1">
      <alignment vertical="center"/>
    </xf>
    <xf numFmtId="0" fontId="26" fillId="0" borderId="0" xfId="0" applyFont="1" applyFill="1" applyAlignment="1">
      <alignment vertical="center"/>
    </xf>
    <xf numFmtId="176" fontId="20" fillId="18" borderId="0" xfId="0" applyNumberFormat="1" applyFont="1" applyFill="1" applyBorder="1" applyAlignment="1">
      <alignment vertical="center" wrapText="1"/>
    </xf>
    <xf numFmtId="0" fontId="27" fillId="0" borderId="0" xfId="0" applyFont="1" applyFill="1" applyBorder="1" applyAlignment="1">
      <alignment vertical="center" wrapText="1"/>
    </xf>
    <xf numFmtId="0" fontId="22" fillId="0" borderId="0" xfId="0" applyFont="1" applyFill="1" applyAlignment="1"/>
    <xf numFmtId="0" fontId="28" fillId="0" borderId="0" xfId="0" applyFont="1" applyFill="1" applyAlignment="1"/>
    <xf numFmtId="0" fontId="28" fillId="0" borderId="0" xfId="0" applyFont="1" applyAlignment="1">
      <alignment vertical="center"/>
    </xf>
    <xf numFmtId="0" fontId="28" fillId="19" borderId="0" xfId="0" applyFont="1" applyFill="1" applyAlignment="1"/>
    <xf numFmtId="0" fontId="22" fillId="19" borderId="0" xfId="0" applyFont="1" applyFill="1" applyAlignment="1"/>
    <xf numFmtId="0" fontId="28" fillId="19" borderId="0" xfId="0" applyFont="1" applyFill="1" applyAlignment="1">
      <alignment vertical="center"/>
    </xf>
    <xf numFmtId="0" fontId="29" fillId="0" borderId="0" xfId="0" applyFont="1" applyAlignment="1">
      <alignment vertical="center"/>
    </xf>
    <xf numFmtId="0" fontId="28" fillId="0" borderId="0" xfId="0" applyFont="1" applyFill="1" applyAlignment="1">
      <alignment vertical="center"/>
    </xf>
    <xf numFmtId="0" fontId="22" fillId="3" borderId="0" xfId="0" applyFont="1" applyFill="1" applyAlignment="1"/>
    <xf numFmtId="0" fontId="20" fillId="3" borderId="0" xfId="0" applyFont="1" applyFill="1" applyAlignment="1">
      <alignment vertical="center"/>
    </xf>
    <xf numFmtId="0" fontId="27" fillId="0" borderId="0" xfId="0" applyFont="1" applyAlignment="1">
      <alignment vertical="center"/>
    </xf>
    <xf numFmtId="0" fontId="30" fillId="0" borderId="0" xfId="0" applyFont="1" applyAlignment="1"/>
    <xf numFmtId="0" fontId="20" fillId="0" borderId="0" xfId="0" applyFont="1" applyAlignment="1"/>
    <xf numFmtId="0" fontId="31" fillId="0" borderId="0" xfId="0" applyFont="1" applyAlignment="1"/>
    <xf numFmtId="0" fontId="22" fillId="18" borderId="0" xfId="0" applyFont="1" applyFill="1" applyAlignment="1">
      <alignment vertical="center"/>
    </xf>
    <xf numFmtId="0" fontId="20" fillId="0" borderId="0" xfId="0" applyFont="1" applyAlignment="1">
      <alignment vertical="center" wrapText="1"/>
    </xf>
    <xf numFmtId="0" fontId="27" fillId="0" borderId="0" xfId="0" applyFont="1" applyFill="1" applyAlignment="1"/>
    <xf numFmtId="0" fontId="26" fillId="11" borderId="0" xfId="0" applyFont="1" applyFill="1" applyAlignment="1">
      <alignment vertical="center"/>
    </xf>
    <xf numFmtId="0" fontId="20" fillId="3" borderId="0" xfId="0" applyFont="1" applyFill="1" applyBorder="1" applyAlignment="1">
      <alignment vertical="top" wrapText="1"/>
    </xf>
    <xf numFmtId="0" fontId="28" fillId="0" borderId="0" xfId="0" applyFont="1" applyAlignment="1"/>
    <xf numFmtId="0" fontId="28" fillId="11" borderId="0" xfId="0" applyFont="1" applyFill="1" applyAlignment="1">
      <alignment vertical="center"/>
    </xf>
    <xf numFmtId="0" fontId="32" fillId="0" borderId="0" xfId="0" applyFont="1" applyAlignment="1"/>
    <xf numFmtId="0" fontId="22" fillId="0" borderId="0" xfId="0" applyFont="1" applyFill="1" applyAlignment="1">
      <alignment horizontal="center"/>
    </xf>
    <xf numFmtId="0" fontId="22" fillId="0" borderId="0" xfId="0" applyFont="1" applyAlignment="1">
      <alignment horizontal="left"/>
    </xf>
    <xf numFmtId="0" fontId="22" fillId="0" borderId="0" xfId="0" applyFont="1" applyAlignment="1">
      <alignment horizontal="center"/>
    </xf>
    <xf numFmtId="176" fontId="22" fillId="0" borderId="0" xfId="0" applyNumberFormat="1" applyFont="1" applyAlignment="1">
      <alignment horizontal="center"/>
    </xf>
    <xf numFmtId="0" fontId="22" fillId="0" borderId="0" xfId="0" applyFont="1" applyAlignment="1">
      <alignment horizontal="center"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176" fontId="23" fillId="0" borderId="0" xfId="0" applyNumberFormat="1" applyFont="1" applyFill="1" applyBorder="1" applyAlignment="1">
      <alignment horizontal="center" vertical="center"/>
    </xf>
    <xf numFmtId="0" fontId="23" fillId="0" borderId="14" xfId="0" applyFont="1" applyFill="1" applyBorder="1" applyAlignment="1">
      <alignment horizontal="center" vertical="center" wrapText="1"/>
    </xf>
    <xf numFmtId="176" fontId="23" fillId="0" borderId="14" xfId="0" applyNumberFormat="1" applyFont="1" applyFill="1" applyBorder="1" applyAlignment="1">
      <alignment horizontal="center" vertical="center" wrapText="1"/>
    </xf>
    <xf numFmtId="0" fontId="23" fillId="0" borderId="14" xfId="0" applyFont="1" applyFill="1" applyBorder="1" applyAlignment="1">
      <alignment horizontal="left" vertical="center" wrapText="1"/>
    </xf>
    <xf numFmtId="0" fontId="20" fillId="0" borderId="14" xfId="0" applyFont="1" applyFill="1" applyBorder="1" applyAlignment="1">
      <alignment horizontal="center" vertical="center" wrapText="1"/>
    </xf>
    <xf numFmtId="176" fontId="20" fillId="0" borderId="14" xfId="0" applyNumberFormat="1" applyFont="1" applyFill="1" applyBorder="1" applyAlignment="1">
      <alignment horizontal="left" vertical="center" wrapText="1"/>
    </xf>
    <xf numFmtId="176" fontId="20" fillId="0" borderId="14" xfId="0" applyNumberFormat="1" applyFont="1" applyFill="1" applyBorder="1" applyAlignment="1">
      <alignment horizontal="center" vertical="center" wrapText="1"/>
    </xf>
    <xf numFmtId="0" fontId="20" fillId="0" borderId="14" xfId="0" applyFont="1" applyFill="1" applyBorder="1" applyAlignment="1">
      <alignment horizontal="left" vertical="center" wrapText="1"/>
    </xf>
    <xf numFmtId="176" fontId="20" fillId="0" borderId="14" xfId="70" applyNumberFormat="1" applyFont="1" applyFill="1" applyBorder="1" applyAlignment="1">
      <alignment horizontal="left" vertical="center" wrapText="1"/>
    </xf>
    <xf numFmtId="0" fontId="20" fillId="0" borderId="14" xfId="0" applyFont="1" applyFill="1" applyBorder="1" applyAlignment="1" applyProtection="1">
      <alignment horizontal="center" vertical="center" wrapText="1"/>
      <protection locked="0"/>
    </xf>
    <xf numFmtId="176" fontId="20" fillId="0" borderId="14" xfId="0" applyNumberFormat="1" applyFont="1" applyFill="1" applyBorder="1" applyAlignment="1">
      <alignment horizontal="center" vertical="center"/>
    </xf>
    <xf numFmtId="0" fontId="20" fillId="18" borderId="14" xfId="0" applyFont="1" applyFill="1" applyBorder="1" applyAlignment="1">
      <alignment horizontal="center" vertical="center" wrapText="1"/>
    </xf>
    <xf numFmtId="176" fontId="20" fillId="18" borderId="14" xfId="0" applyNumberFormat="1" applyFont="1" applyFill="1" applyBorder="1" applyAlignment="1">
      <alignment horizontal="left" vertical="center" wrapText="1"/>
    </xf>
    <xf numFmtId="176" fontId="20" fillId="18" borderId="14" xfId="0" applyNumberFormat="1" applyFont="1" applyFill="1" applyBorder="1" applyAlignment="1">
      <alignment horizontal="center" vertical="center" wrapText="1"/>
    </xf>
    <xf numFmtId="0" fontId="20" fillId="18" borderId="14" xfId="0" applyFont="1" applyFill="1" applyBorder="1" applyAlignment="1">
      <alignment horizontal="left" vertical="center" wrapText="1"/>
    </xf>
    <xf numFmtId="0" fontId="20" fillId="0" borderId="14" xfId="10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4" xfId="0" applyFont="1" applyFill="1" applyBorder="1" applyAlignment="1">
      <alignment vertical="center" wrapText="1"/>
    </xf>
    <xf numFmtId="181" fontId="23" fillId="0" borderId="14" xfId="0" applyNumberFormat="1" applyFont="1" applyFill="1" applyBorder="1" applyAlignment="1">
      <alignment horizontal="center" vertical="center" wrapText="1"/>
    </xf>
    <xf numFmtId="179" fontId="20" fillId="0" borderId="14" xfId="0" applyNumberFormat="1" applyFont="1" applyFill="1" applyBorder="1" applyAlignment="1">
      <alignment horizontal="center" vertical="center" wrapText="1"/>
    </xf>
    <xf numFmtId="179" fontId="20" fillId="0" borderId="14" xfId="0" applyNumberFormat="1" applyFont="1" applyFill="1" applyBorder="1" applyAlignment="1">
      <alignment horizontal="left" vertical="center" wrapText="1"/>
    </xf>
    <xf numFmtId="180" fontId="20" fillId="0" borderId="14" xfId="0" applyNumberFormat="1" applyFont="1" applyFill="1" applyBorder="1" applyAlignment="1">
      <alignment horizontal="left" vertical="center" wrapText="1"/>
    </xf>
    <xf numFmtId="0" fontId="20" fillId="0" borderId="14" xfId="0" applyFont="1" applyFill="1" applyBorder="1" applyAlignment="1">
      <alignment vertical="center" wrapText="1"/>
    </xf>
    <xf numFmtId="176" fontId="20" fillId="0" borderId="14" xfId="0" applyNumberFormat="1" applyFont="1" applyFill="1" applyBorder="1" applyAlignment="1">
      <alignment vertical="center" wrapText="1"/>
    </xf>
    <xf numFmtId="180" fontId="20" fillId="0" borderId="14"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20" fillId="0" borderId="14" xfId="0" applyNumberFormat="1" applyFont="1" applyFill="1" applyBorder="1" applyAlignment="1">
      <alignment horizontal="left" vertical="center" wrapText="1"/>
    </xf>
    <xf numFmtId="0" fontId="20" fillId="18" borderId="14" xfId="0" applyNumberFormat="1" applyFont="1" applyFill="1" applyBorder="1" applyAlignment="1">
      <alignment horizontal="left" vertical="center" wrapText="1"/>
    </xf>
    <xf numFmtId="179" fontId="20" fillId="18" borderId="14" xfId="0" applyNumberFormat="1" applyFont="1" applyFill="1" applyBorder="1" applyAlignment="1">
      <alignment horizontal="center" vertical="center" wrapText="1"/>
    </xf>
    <xf numFmtId="179" fontId="20" fillId="18" borderId="14" xfId="0" applyNumberFormat="1" applyFont="1" applyFill="1" applyBorder="1" applyAlignment="1">
      <alignment horizontal="left" vertical="center" wrapText="1"/>
    </xf>
    <xf numFmtId="180" fontId="20" fillId="18" borderId="14" xfId="0" applyNumberFormat="1" applyFont="1" applyFill="1" applyBorder="1" applyAlignment="1">
      <alignment horizontal="left" vertical="center" wrapText="1"/>
    </xf>
    <xf numFmtId="180" fontId="20" fillId="18" borderId="14" xfId="0" applyNumberFormat="1" applyFont="1" applyFill="1" applyBorder="1" applyAlignment="1">
      <alignment horizontal="center" vertical="center" wrapText="1"/>
    </xf>
    <xf numFmtId="0" fontId="20" fillId="0" borderId="14" xfId="0" applyFont="1" applyFill="1" applyBorder="1" applyAlignment="1">
      <alignment horizontal="center" vertical="center"/>
    </xf>
    <xf numFmtId="0" fontId="20" fillId="18" borderId="14" xfId="0" applyFont="1" applyFill="1" applyBorder="1" applyAlignment="1">
      <alignment horizontal="center" vertical="center"/>
    </xf>
    <xf numFmtId="0" fontId="20" fillId="0" borderId="14" xfId="98" applyFont="1" applyFill="1" applyBorder="1" applyAlignment="1">
      <alignment horizontal="left" vertical="center" wrapText="1"/>
    </xf>
    <xf numFmtId="0" fontId="20" fillId="0" borderId="14" xfId="98" applyFont="1" applyFill="1" applyBorder="1" applyAlignment="1">
      <alignment horizontal="center" vertical="center" wrapText="1"/>
    </xf>
    <xf numFmtId="57" fontId="20" fillId="0" borderId="14" xfId="98" applyNumberFormat="1" applyFont="1" applyFill="1" applyBorder="1" applyAlignment="1">
      <alignment horizontal="center" vertical="center" wrapText="1"/>
    </xf>
    <xf numFmtId="57" fontId="20" fillId="0" borderId="14" xfId="98" applyNumberFormat="1" applyFont="1" applyFill="1" applyBorder="1" applyAlignment="1">
      <alignment horizontal="left" vertical="center" wrapText="1"/>
    </xf>
    <xf numFmtId="57" fontId="20" fillId="0" borderId="14" xfId="0" applyNumberFormat="1" applyFont="1" applyFill="1" applyBorder="1" applyAlignment="1">
      <alignment horizontal="center" vertical="center" wrapText="1"/>
    </xf>
    <xf numFmtId="0" fontId="20" fillId="18" borderId="14" xfId="98" applyFont="1" applyFill="1" applyBorder="1" applyAlignment="1">
      <alignment horizontal="center" vertical="center" wrapText="1"/>
    </xf>
    <xf numFmtId="0" fontId="20" fillId="0" borderId="14" xfId="0" applyFont="1" applyFill="1" applyBorder="1" applyAlignment="1">
      <alignment horizontal="left" vertical="center"/>
    </xf>
    <xf numFmtId="9" fontId="20" fillId="0" borderId="14" xfId="6" applyFont="1" applyFill="1" applyBorder="1" applyAlignment="1">
      <alignment horizontal="left" vertical="center" wrapText="1"/>
    </xf>
    <xf numFmtId="0" fontId="20" fillId="0" borderId="14" xfId="0" applyFont="1" applyFill="1" applyBorder="1" applyAlignment="1">
      <alignment horizontal="left" vertical="center" wrapText="1" shrinkToFit="1"/>
    </xf>
    <xf numFmtId="49" fontId="20" fillId="0" borderId="14" xfId="0" applyNumberFormat="1" applyFont="1" applyFill="1" applyBorder="1" applyAlignment="1">
      <alignment horizontal="left" vertical="center" wrapText="1"/>
    </xf>
    <xf numFmtId="0" fontId="23" fillId="0" borderId="0" xfId="0" applyFont="1" applyFill="1" applyBorder="1" applyAlignment="1">
      <alignment horizontal="right" vertical="center"/>
    </xf>
    <xf numFmtId="0" fontId="23" fillId="0" borderId="14" xfId="0" applyFont="1" applyFill="1" applyBorder="1" applyAlignment="1">
      <alignment horizontal="center" vertical="center"/>
    </xf>
    <xf numFmtId="0" fontId="20" fillId="0" borderId="14" xfId="0" applyFont="1" applyFill="1" applyBorder="1" applyAlignment="1">
      <alignment horizontal="center"/>
    </xf>
    <xf numFmtId="176" fontId="20" fillId="0" borderId="14" xfId="98" applyNumberFormat="1" applyFont="1" applyFill="1" applyBorder="1" applyAlignment="1">
      <alignment horizontal="center" vertical="center" wrapText="1"/>
    </xf>
    <xf numFmtId="0" fontId="20" fillId="0" borderId="14" xfId="60" applyFont="1" applyFill="1" applyBorder="1" applyAlignment="1">
      <alignment horizontal="left" vertical="center" wrapText="1"/>
    </xf>
    <xf numFmtId="0" fontId="20" fillId="0" borderId="14" xfId="60" applyFont="1" applyFill="1" applyBorder="1" applyAlignment="1">
      <alignment horizontal="center" vertical="center" wrapText="1"/>
    </xf>
    <xf numFmtId="176" fontId="20" fillId="0" borderId="14" xfId="60" applyNumberFormat="1" applyFont="1" applyFill="1" applyBorder="1" applyAlignment="1">
      <alignment horizontal="center" vertical="center" wrapText="1"/>
    </xf>
    <xf numFmtId="0" fontId="23" fillId="0" borderId="14" xfId="0" applyFont="1" applyFill="1" applyBorder="1" applyAlignment="1">
      <alignment horizontal="left" vertical="center"/>
    </xf>
    <xf numFmtId="0" fontId="23" fillId="0" borderId="14" xfId="0" applyFont="1" applyFill="1" applyBorder="1" applyAlignment="1">
      <alignment horizontal="left"/>
    </xf>
    <xf numFmtId="176" fontId="20" fillId="0" borderId="14" xfId="0" applyNumberFormat="1" applyFont="1" applyFill="1" applyBorder="1" applyAlignment="1" applyProtection="1">
      <alignment horizontal="center" vertical="center" wrapText="1"/>
    </xf>
    <xf numFmtId="176" fontId="20" fillId="0" borderId="14" xfId="96" applyNumberFormat="1" applyFont="1" applyFill="1" applyBorder="1" applyAlignment="1">
      <alignment horizontal="left" vertical="center" wrapText="1"/>
    </xf>
    <xf numFmtId="176" fontId="20" fillId="0" borderId="14" xfId="96" applyNumberFormat="1" applyFont="1" applyFill="1" applyBorder="1" applyAlignment="1">
      <alignment horizontal="center" vertical="center" wrapText="1"/>
    </xf>
    <xf numFmtId="0" fontId="20" fillId="0" borderId="14" xfId="100" applyFont="1" applyFill="1" applyBorder="1" applyAlignment="1">
      <alignment horizontal="left" vertical="center" wrapText="1"/>
    </xf>
    <xf numFmtId="176" fontId="20" fillId="0" borderId="14" xfId="100" applyNumberFormat="1" applyFont="1" applyFill="1" applyBorder="1" applyAlignment="1">
      <alignment horizontal="center" vertical="center" wrapText="1"/>
    </xf>
    <xf numFmtId="57" fontId="20" fillId="18" borderId="14" xfId="0" applyNumberFormat="1" applyFont="1" applyFill="1" applyBorder="1" applyAlignment="1">
      <alignment horizontal="center" vertical="center" wrapText="1"/>
    </xf>
    <xf numFmtId="49" fontId="20" fillId="0" borderId="14" xfId="0" applyNumberFormat="1" applyFont="1" applyFill="1" applyBorder="1" applyAlignment="1">
      <alignment horizontal="center" vertical="center" wrapText="1"/>
    </xf>
    <xf numFmtId="31" fontId="20" fillId="0" borderId="14" xfId="0" applyNumberFormat="1" applyFont="1" applyFill="1" applyBorder="1" applyAlignment="1">
      <alignment horizontal="center" vertical="center" wrapText="1"/>
    </xf>
    <xf numFmtId="181" fontId="20" fillId="0" borderId="14" xfId="0" applyNumberFormat="1" applyFont="1" applyFill="1" applyBorder="1" applyAlignment="1">
      <alignment horizontal="center" vertical="center" wrapText="1"/>
    </xf>
    <xf numFmtId="179" fontId="20" fillId="0" borderId="14" xfId="96" applyNumberFormat="1" applyFont="1" applyFill="1" applyBorder="1" applyAlignment="1">
      <alignment horizontal="left" vertical="center" wrapText="1"/>
    </xf>
    <xf numFmtId="0" fontId="20" fillId="0" borderId="14" xfId="0" applyFont="1" applyFill="1" applyBorder="1" applyAlignment="1">
      <alignment vertical="center"/>
    </xf>
    <xf numFmtId="0" fontId="23" fillId="0" borderId="14" xfId="0" applyFont="1" applyFill="1" applyBorder="1" applyAlignment="1">
      <alignment horizontal="center"/>
    </xf>
    <xf numFmtId="0" fontId="20" fillId="0" borderId="14" xfId="96" applyFont="1" applyFill="1" applyBorder="1" applyAlignment="1">
      <alignment horizontal="center" vertical="center" wrapText="1"/>
    </xf>
    <xf numFmtId="0" fontId="20" fillId="19" borderId="14" xfId="0" applyFont="1" applyFill="1" applyBorder="1" applyAlignment="1">
      <alignment horizontal="center" vertical="center" wrapText="1"/>
    </xf>
    <xf numFmtId="0" fontId="20" fillId="19" borderId="14" xfId="0" applyFont="1" applyFill="1" applyBorder="1" applyAlignment="1">
      <alignment horizontal="left" vertical="center" wrapText="1"/>
    </xf>
    <xf numFmtId="176" fontId="20" fillId="19" borderId="14" xfId="0" applyNumberFormat="1" applyFont="1" applyFill="1" applyBorder="1" applyAlignment="1">
      <alignment horizontal="left" vertical="center" wrapText="1"/>
    </xf>
    <xf numFmtId="176" fontId="20" fillId="19" borderId="14" xfId="0" applyNumberFormat="1" applyFont="1" applyFill="1" applyBorder="1" applyAlignment="1">
      <alignment horizontal="center" vertical="center" wrapText="1"/>
    </xf>
    <xf numFmtId="0" fontId="20" fillId="19" borderId="14" xfId="0" applyNumberFormat="1" applyFont="1" applyFill="1" applyBorder="1" applyAlignment="1">
      <alignment horizontal="center" vertical="center" wrapText="1"/>
    </xf>
    <xf numFmtId="176" fontId="20" fillId="19" borderId="14" xfId="70" applyNumberFormat="1" applyFont="1" applyFill="1" applyBorder="1" applyAlignment="1" applyProtection="1">
      <alignment horizontal="center" vertical="center" wrapText="1"/>
      <protection locked="0"/>
    </xf>
    <xf numFmtId="177" fontId="20" fillId="19" borderId="14" xfId="0" applyNumberFormat="1" applyFont="1" applyFill="1" applyBorder="1" applyAlignment="1">
      <alignment horizontal="left" vertical="center" wrapText="1"/>
    </xf>
    <xf numFmtId="177" fontId="20" fillId="19" borderId="14" xfId="0" applyNumberFormat="1" applyFont="1" applyFill="1" applyBorder="1" applyAlignment="1">
      <alignment horizontal="center" vertical="center" wrapText="1"/>
    </xf>
    <xf numFmtId="0" fontId="20" fillId="0" borderId="14" xfId="70" applyFont="1" applyFill="1" applyBorder="1" applyAlignment="1">
      <alignment horizontal="left" vertical="center" wrapText="1"/>
    </xf>
    <xf numFmtId="176" fontId="20" fillId="0" borderId="14" xfId="70" applyNumberFormat="1" applyFont="1" applyFill="1" applyBorder="1" applyAlignment="1">
      <alignment horizontal="center" vertical="center" wrapText="1"/>
    </xf>
    <xf numFmtId="0" fontId="20" fillId="0" borderId="14" xfId="60" applyNumberFormat="1" applyFont="1" applyFill="1" applyBorder="1" applyAlignment="1">
      <alignment horizontal="left" vertical="center" wrapText="1"/>
    </xf>
    <xf numFmtId="0" fontId="20" fillId="0" borderId="20" xfId="0" applyFont="1" applyFill="1" applyBorder="1" applyAlignment="1">
      <alignment horizontal="left" vertical="center" wrapText="1"/>
    </xf>
    <xf numFmtId="176" fontId="20" fillId="0" borderId="14" xfId="59" applyNumberFormat="1" applyFont="1" applyFill="1" applyBorder="1" applyAlignment="1">
      <alignment horizontal="left" vertical="center" wrapText="1"/>
    </xf>
    <xf numFmtId="177" fontId="20" fillId="0" borderId="14" xfId="0" applyNumberFormat="1" applyFont="1" applyFill="1" applyBorder="1" applyAlignment="1">
      <alignment horizontal="left" vertical="center" wrapText="1"/>
    </xf>
    <xf numFmtId="177" fontId="20" fillId="0" borderId="14" xfId="0" applyNumberFormat="1" applyFont="1" applyFill="1" applyBorder="1" applyAlignment="1">
      <alignment horizontal="center" vertical="center" wrapText="1"/>
    </xf>
    <xf numFmtId="176" fontId="20" fillId="0" borderId="14" xfId="40" applyNumberFormat="1" applyFont="1" applyFill="1" applyBorder="1" applyAlignment="1">
      <alignment horizontal="center" vertical="center" wrapText="1"/>
    </xf>
    <xf numFmtId="176" fontId="20" fillId="0" borderId="14" xfId="40" applyNumberFormat="1" applyFont="1" applyFill="1" applyBorder="1" applyAlignment="1">
      <alignment horizontal="left" vertical="center" wrapText="1"/>
    </xf>
    <xf numFmtId="0" fontId="20" fillId="19" borderId="14" xfId="0" applyFont="1" applyFill="1" applyBorder="1" applyAlignment="1">
      <alignment horizontal="left" vertical="center"/>
    </xf>
    <xf numFmtId="0" fontId="20" fillId="19" borderId="14" xfId="0" applyFont="1" applyFill="1" applyBorder="1" applyAlignment="1">
      <alignment horizontal="center" vertical="center"/>
    </xf>
    <xf numFmtId="0" fontId="20" fillId="19" borderId="14" xfId="0" applyNumberFormat="1" applyFont="1" applyFill="1" applyBorder="1" applyAlignment="1">
      <alignment horizontal="left" vertical="center" wrapText="1"/>
    </xf>
    <xf numFmtId="181" fontId="20" fillId="0" borderId="14" xfId="0" applyNumberFormat="1" applyFont="1" applyFill="1" applyBorder="1" applyAlignment="1">
      <alignment horizontal="left" vertical="center" wrapText="1"/>
    </xf>
    <xf numFmtId="57" fontId="20" fillId="0" borderId="14" xfId="0" applyNumberFormat="1" applyFont="1" applyFill="1" applyBorder="1" applyAlignment="1">
      <alignment horizontal="center" vertical="center"/>
    </xf>
    <xf numFmtId="0" fontId="20" fillId="0" borderId="14" xfId="70" applyFont="1" applyFill="1" applyBorder="1" applyAlignment="1">
      <alignment horizontal="center" vertical="center" wrapText="1"/>
    </xf>
    <xf numFmtId="179" fontId="20" fillId="0" borderId="14" xfId="70" applyNumberFormat="1" applyFont="1" applyFill="1" applyBorder="1" applyAlignment="1">
      <alignment horizontal="center" vertical="center" wrapText="1"/>
    </xf>
    <xf numFmtId="0" fontId="20" fillId="0" borderId="14" xfId="59" applyFont="1" applyFill="1" applyBorder="1" applyAlignment="1">
      <alignment horizontal="left" vertical="center" wrapText="1"/>
    </xf>
    <xf numFmtId="0" fontId="20" fillId="0" borderId="14" xfId="40" applyFont="1" applyFill="1" applyBorder="1" applyAlignment="1">
      <alignment horizontal="left" vertical="center" wrapText="1"/>
    </xf>
    <xf numFmtId="2" fontId="20" fillId="0" borderId="14" xfId="0" applyNumberFormat="1" applyFont="1" applyFill="1" applyBorder="1" applyAlignment="1">
      <alignment horizontal="left" vertical="center" wrapText="1"/>
    </xf>
    <xf numFmtId="176" fontId="20" fillId="0" borderId="14" xfId="38" applyNumberFormat="1" applyFont="1" applyFill="1" applyBorder="1" applyAlignment="1">
      <alignment horizontal="left" vertical="center" wrapText="1"/>
    </xf>
    <xf numFmtId="176" fontId="20" fillId="0" borderId="14" xfId="38" applyNumberFormat="1" applyFont="1" applyFill="1" applyBorder="1" applyAlignment="1">
      <alignment horizontal="center" vertical="center" wrapText="1"/>
    </xf>
    <xf numFmtId="176" fontId="20" fillId="0" borderId="14" xfId="49" applyNumberFormat="1" applyFont="1" applyFill="1" applyBorder="1" applyAlignment="1">
      <alignment horizontal="left" vertical="center" wrapText="1"/>
    </xf>
    <xf numFmtId="0" fontId="20" fillId="0" borderId="14" xfId="0" applyFont="1" applyFill="1" applyBorder="1" applyAlignment="1">
      <alignment horizontal="left"/>
    </xf>
    <xf numFmtId="0" fontId="20" fillId="0" borderId="14" xfId="0" applyFont="1" applyFill="1" applyBorder="1" applyAlignment="1">
      <alignment horizontal="left" vertical="top" wrapText="1"/>
    </xf>
    <xf numFmtId="180" fontId="20" fillId="0" borderId="14" xfId="0" applyNumberFormat="1" applyFont="1" applyFill="1" applyBorder="1" applyAlignment="1">
      <alignment vertical="center" wrapText="1"/>
    </xf>
    <xf numFmtId="0" fontId="20" fillId="18" borderId="14" xfId="0" applyFont="1" applyFill="1" applyBorder="1" applyAlignment="1">
      <alignment horizontal="left" vertical="center"/>
    </xf>
    <xf numFmtId="0" fontId="20" fillId="0" borderId="14" xfId="40" applyFont="1" applyFill="1" applyBorder="1" applyAlignment="1">
      <alignment horizontal="left" vertical="center"/>
    </xf>
    <xf numFmtId="0" fontId="20" fillId="0" borderId="14" xfId="0" applyFont="1" applyFill="1" applyBorder="1" applyAlignment="1">
      <alignment vertical="top" wrapText="1"/>
    </xf>
    <xf numFmtId="0" fontId="20" fillId="0" borderId="14" xfId="8" applyFont="1" applyFill="1" applyBorder="1" applyAlignment="1">
      <alignment horizontal="left" vertical="center" wrapText="1"/>
    </xf>
    <xf numFmtId="0" fontId="20" fillId="20" borderId="0" xfId="0" applyFont="1" applyFill="1" applyBorder="1" applyAlignment="1">
      <alignment vertical="center" wrapText="1"/>
    </xf>
    <xf numFmtId="0" fontId="22" fillId="20" borderId="0" xfId="0" applyFont="1" applyFill="1" applyAlignment="1">
      <alignment vertical="center"/>
    </xf>
    <xf numFmtId="176" fontId="20" fillId="20" borderId="0" xfId="0" applyNumberFormat="1" applyFont="1" applyFill="1" applyBorder="1" applyAlignment="1">
      <alignment vertical="center" wrapText="1"/>
    </xf>
    <xf numFmtId="0" fontId="20" fillId="20" borderId="0" xfId="0" applyFont="1" applyFill="1" applyBorder="1" applyAlignment="1">
      <alignment horizontal="center" vertical="center" wrapText="1"/>
    </xf>
    <xf numFmtId="0" fontId="23" fillId="20" borderId="0" xfId="0" applyFont="1" applyFill="1" applyBorder="1" applyAlignment="1">
      <alignment vertical="center" wrapText="1"/>
    </xf>
    <xf numFmtId="0" fontId="22" fillId="20" borderId="0" xfId="0" applyFont="1" applyFill="1" applyAlignment="1"/>
    <xf numFmtId="0" fontId="20" fillId="20" borderId="0" xfId="0" applyFont="1" applyFill="1" applyBorder="1" applyAlignment="1">
      <alignment vertical="center"/>
    </xf>
    <xf numFmtId="176" fontId="20" fillId="20" borderId="0" xfId="0" applyNumberFormat="1" applyFont="1" applyFill="1" applyBorder="1" applyAlignment="1">
      <alignment horizontal="center" vertical="center" wrapText="1"/>
    </xf>
    <xf numFmtId="0" fontId="24" fillId="20" borderId="0" xfId="0" applyFont="1" applyFill="1" applyBorder="1" applyAlignment="1">
      <alignment vertical="center" wrapText="1"/>
    </xf>
    <xf numFmtId="0" fontId="24" fillId="18" borderId="0" xfId="0" applyFont="1" applyFill="1" applyBorder="1" applyAlignment="1">
      <alignment vertical="center" wrapText="1"/>
    </xf>
    <xf numFmtId="0" fontId="25" fillId="18" borderId="0" xfId="0" applyFont="1" applyFill="1" applyBorder="1" applyAlignment="1">
      <alignment vertical="center" wrapText="1"/>
    </xf>
    <xf numFmtId="0" fontId="20" fillId="20" borderId="0" xfId="0" applyFont="1" applyFill="1" applyAlignment="1">
      <alignment vertical="center"/>
    </xf>
    <xf numFmtId="0" fontId="20" fillId="18" borderId="0" xfId="0" applyFont="1" applyFill="1" applyBorder="1" applyAlignment="1">
      <alignment horizontal="center" vertical="center" wrapText="1"/>
    </xf>
    <xf numFmtId="0" fontId="26" fillId="20" borderId="0" xfId="0" applyFont="1" applyFill="1" applyAlignment="1">
      <alignment vertical="center"/>
    </xf>
    <xf numFmtId="0" fontId="26" fillId="18" borderId="0" xfId="0" applyFont="1" applyFill="1" applyAlignment="1">
      <alignment vertical="center"/>
    </xf>
    <xf numFmtId="0" fontId="28" fillId="20" borderId="0" xfId="0" applyFont="1" applyFill="1" applyAlignment="1"/>
    <xf numFmtId="0" fontId="28" fillId="20" borderId="0" xfId="0" applyFont="1" applyFill="1" applyAlignment="1">
      <alignment vertical="center"/>
    </xf>
    <xf numFmtId="0" fontId="30" fillId="3" borderId="0" xfId="0" applyFont="1" applyFill="1" applyAlignment="1"/>
    <xf numFmtId="0" fontId="28" fillId="18" borderId="0" xfId="0" applyFont="1" applyFill="1" applyAlignment="1"/>
    <xf numFmtId="0" fontId="26" fillId="3" borderId="0" xfId="0" applyFont="1" applyFill="1" applyAlignment="1">
      <alignment vertical="center"/>
    </xf>
    <xf numFmtId="0" fontId="28" fillId="18" borderId="0" xfId="0" applyFont="1" applyFill="1" applyAlignment="1">
      <alignment vertical="center"/>
    </xf>
    <xf numFmtId="0" fontId="20" fillId="20" borderId="14" xfId="0" applyFont="1" applyFill="1" applyBorder="1" applyAlignment="1">
      <alignment horizontal="center" vertical="center" wrapText="1"/>
    </xf>
    <xf numFmtId="176" fontId="20" fillId="20" borderId="14" xfId="0" applyNumberFormat="1" applyFont="1" applyFill="1" applyBorder="1" applyAlignment="1">
      <alignment horizontal="left" vertical="center" wrapText="1"/>
    </xf>
    <xf numFmtId="176" fontId="20" fillId="20" borderId="14" xfId="0" applyNumberFormat="1" applyFont="1" applyFill="1" applyBorder="1" applyAlignment="1">
      <alignment horizontal="center" vertical="center" wrapText="1"/>
    </xf>
    <xf numFmtId="0" fontId="20" fillId="20" borderId="14" xfId="0" applyFont="1" applyFill="1" applyBorder="1" applyAlignment="1">
      <alignment horizontal="left" vertical="center" wrapText="1"/>
    </xf>
    <xf numFmtId="176" fontId="20" fillId="20" borderId="14" xfId="70" applyNumberFormat="1" applyFont="1" applyFill="1" applyBorder="1" applyAlignment="1">
      <alignment horizontal="left" vertical="center" wrapText="1"/>
    </xf>
    <xf numFmtId="0" fontId="20" fillId="20" borderId="14" xfId="0" applyFont="1" applyFill="1" applyBorder="1" applyAlignment="1" applyProtection="1">
      <alignment horizontal="center" vertical="center" wrapText="1"/>
      <protection locked="0"/>
    </xf>
    <xf numFmtId="0" fontId="20" fillId="20" borderId="14" xfId="0" applyFont="1" applyFill="1" applyBorder="1" applyAlignment="1">
      <alignment horizontal="center" vertical="center"/>
    </xf>
    <xf numFmtId="0" fontId="20" fillId="20" borderId="14" xfId="100" applyFont="1" applyFill="1" applyBorder="1" applyAlignment="1">
      <alignment horizontal="center" vertical="center" wrapText="1"/>
    </xf>
    <xf numFmtId="177" fontId="20" fillId="20" borderId="14" xfId="0" applyNumberFormat="1" applyFont="1" applyFill="1" applyBorder="1" applyAlignment="1">
      <alignment horizontal="center" vertical="center" wrapText="1"/>
    </xf>
    <xf numFmtId="179" fontId="20" fillId="20" borderId="14" xfId="0" applyNumberFormat="1" applyFont="1" applyFill="1" applyBorder="1" applyAlignment="1">
      <alignment horizontal="center" vertical="center" wrapText="1"/>
    </xf>
    <xf numFmtId="179" fontId="20" fillId="20" borderId="14" xfId="0" applyNumberFormat="1" applyFont="1" applyFill="1" applyBorder="1" applyAlignment="1">
      <alignment horizontal="left" vertical="center" wrapText="1"/>
    </xf>
    <xf numFmtId="180" fontId="20" fillId="20" borderId="14" xfId="0" applyNumberFormat="1" applyFont="1" applyFill="1" applyBorder="1" applyAlignment="1">
      <alignment horizontal="left" vertical="center" wrapText="1"/>
    </xf>
    <xf numFmtId="0" fontId="20" fillId="20" borderId="14" xfId="0" applyFont="1" applyFill="1" applyBorder="1" applyAlignment="1">
      <alignment vertical="center" wrapText="1"/>
    </xf>
    <xf numFmtId="176" fontId="20" fillId="20" borderId="14" xfId="0" applyNumberFormat="1" applyFont="1" applyFill="1" applyBorder="1" applyAlignment="1">
      <alignment vertical="center" wrapText="1"/>
    </xf>
    <xf numFmtId="180" fontId="20" fillId="20" borderId="14" xfId="0" applyNumberFormat="1" applyFont="1" applyFill="1" applyBorder="1" applyAlignment="1">
      <alignment horizontal="center" vertical="center" wrapText="1"/>
    </xf>
    <xf numFmtId="0" fontId="20" fillId="20" borderId="14" xfId="0" applyNumberFormat="1" applyFont="1" applyFill="1" applyBorder="1" applyAlignment="1">
      <alignment horizontal="center" vertical="center" wrapText="1"/>
    </xf>
    <xf numFmtId="0" fontId="20" fillId="20" borderId="14" xfId="0" applyNumberFormat="1" applyFont="1" applyFill="1" applyBorder="1" applyAlignment="1">
      <alignment horizontal="left" vertical="center" wrapText="1"/>
    </xf>
    <xf numFmtId="0" fontId="20" fillId="20" borderId="14" xfId="98" applyFont="1" applyFill="1" applyBorder="1" applyAlignment="1">
      <alignment horizontal="left" vertical="center" wrapText="1"/>
    </xf>
    <xf numFmtId="0" fontId="20" fillId="20" borderId="14" xfId="98" applyFont="1" applyFill="1" applyBorder="1" applyAlignment="1">
      <alignment horizontal="center" vertical="center" wrapText="1"/>
    </xf>
    <xf numFmtId="57" fontId="20" fillId="20" borderId="14" xfId="98" applyNumberFormat="1" applyFont="1" applyFill="1" applyBorder="1" applyAlignment="1">
      <alignment horizontal="center" vertical="center" wrapText="1"/>
    </xf>
    <xf numFmtId="57" fontId="20" fillId="20" borderId="14" xfId="98" applyNumberFormat="1" applyFont="1" applyFill="1" applyBorder="1" applyAlignment="1">
      <alignment horizontal="left" vertical="center" wrapText="1"/>
    </xf>
    <xf numFmtId="0" fontId="20" fillId="18" borderId="14" xfId="98" applyFont="1" applyFill="1" applyBorder="1" applyAlignment="1">
      <alignment horizontal="left" vertical="center" wrapText="1"/>
    </xf>
    <xf numFmtId="57" fontId="20" fillId="18" borderId="14" xfId="98" applyNumberFormat="1" applyFont="1" applyFill="1" applyBorder="1" applyAlignment="1">
      <alignment horizontal="center" vertical="center" wrapText="1"/>
    </xf>
    <xf numFmtId="57" fontId="20" fillId="20" borderId="14" xfId="0" applyNumberFormat="1" applyFont="1" applyFill="1" applyBorder="1" applyAlignment="1">
      <alignment horizontal="center" vertical="center" wrapText="1"/>
    </xf>
    <xf numFmtId="0" fontId="20" fillId="20" borderId="14" xfId="0" applyFont="1" applyFill="1" applyBorder="1" applyAlignment="1">
      <alignment horizontal="left" vertical="center"/>
    </xf>
    <xf numFmtId="9" fontId="20" fillId="20" borderId="14" xfId="6" applyFont="1" applyFill="1" applyBorder="1" applyAlignment="1">
      <alignment horizontal="left" vertical="center" wrapText="1"/>
    </xf>
    <xf numFmtId="0" fontId="20" fillId="20" borderId="14" xfId="0" applyFont="1" applyFill="1" applyBorder="1" applyAlignment="1">
      <alignment horizontal="left" vertical="center" wrapText="1" shrinkToFit="1"/>
    </xf>
    <xf numFmtId="49" fontId="20" fillId="20" borderId="14" xfId="0" applyNumberFormat="1" applyFont="1" applyFill="1" applyBorder="1" applyAlignment="1">
      <alignment horizontal="left" vertical="center" wrapText="1"/>
    </xf>
    <xf numFmtId="9" fontId="20" fillId="18" borderId="14" xfId="0" applyNumberFormat="1" applyFont="1" applyFill="1" applyBorder="1" applyAlignment="1">
      <alignment horizontal="left" vertical="center" wrapText="1"/>
    </xf>
    <xf numFmtId="176" fontId="20" fillId="20" borderId="14" xfId="98" applyNumberFormat="1" applyFont="1" applyFill="1" applyBorder="1" applyAlignment="1">
      <alignment horizontal="center" vertical="center" wrapText="1"/>
    </xf>
    <xf numFmtId="176" fontId="20" fillId="18" borderId="14" xfId="98" applyNumberFormat="1" applyFont="1" applyFill="1" applyBorder="1" applyAlignment="1">
      <alignment horizontal="center" vertical="center" wrapText="1"/>
    </xf>
    <xf numFmtId="0" fontId="20" fillId="20" borderId="14" xfId="60" applyFont="1" applyFill="1" applyBorder="1" applyAlignment="1">
      <alignment horizontal="left" vertical="center" wrapText="1"/>
    </xf>
    <xf numFmtId="0" fontId="20" fillId="20" borderId="14" xfId="60" applyFont="1" applyFill="1" applyBorder="1" applyAlignment="1">
      <alignment horizontal="center" vertical="center" wrapText="1"/>
    </xf>
    <xf numFmtId="176" fontId="20" fillId="20" borderId="14" xfId="0" applyNumberFormat="1" applyFont="1" applyFill="1" applyBorder="1" applyAlignment="1" applyProtection="1">
      <alignment horizontal="center" vertical="center" wrapText="1"/>
    </xf>
    <xf numFmtId="181" fontId="20" fillId="20" borderId="14" xfId="0" applyNumberFormat="1" applyFont="1" applyFill="1" applyBorder="1" applyAlignment="1">
      <alignment horizontal="center" vertical="center" wrapText="1"/>
    </xf>
    <xf numFmtId="176" fontId="20" fillId="20" borderId="14" xfId="96" applyNumberFormat="1" applyFont="1" applyFill="1" applyBorder="1" applyAlignment="1">
      <alignment horizontal="left" vertical="center" wrapText="1"/>
    </xf>
    <xf numFmtId="176" fontId="20" fillId="20" borderId="14" xfId="96" applyNumberFormat="1" applyFont="1" applyFill="1" applyBorder="1" applyAlignment="1">
      <alignment horizontal="center" vertical="center" wrapText="1"/>
    </xf>
    <xf numFmtId="49" fontId="20" fillId="20" borderId="14" xfId="0" applyNumberFormat="1" applyFont="1" applyFill="1" applyBorder="1" applyAlignment="1">
      <alignment horizontal="center" vertical="center" wrapText="1"/>
    </xf>
    <xf numFmtId="31" fontId="20" fillId="20" borderId="14" xfId="0" applyNumberFormat="1" applyFont="1" applyFill="1" applyBorder="1" applyAlignment="1">
      <alignment horizontal="center" vertical="center" wrapText="1"/>
    </xf>
    <xf numFmtId="176" fontId="20" fillId="20" borderId="14" xfId="124" applyNumberFormat="1" applyFont="1" applyFill="1" applyBorder="1" applyAlignment="1">
      <alignment horizontal="left" vertical="center" wrapText="1"/>
    </xf>
    <xf numFmtId="179" fontId="20" fillId="0" borderId="14" xfId="96" applyNumberFormat="1" applyFont="1" applyFill="1" applyBorder="1" applyAlignment="1">
      <alignment horizontal="center" vertical="center" wrapText="1"/>
    </xf>
    <xf numFmtId="179" fontId="20" fillId="20" borderId="14" xfId="96" applyNumberFormat="1" applyFont="1" applyFill="1" applyBorder="1" applyAlignment="1">
      <alignment horizontal="center" vertical="center" wrapText="1"/>
    </xf>
    <xf numFmtId="179" fontId="20" fillId="20" borderId="14" xfId="96" applyNumberFormat="1" applyFont="1" applyFill="1" applyBorder="1" applyAlignment="1">
      <alignment horizontal="left" vertical="center" wrapText="1"/>
    </xf>
    <xf numFmtId="0" fontId="20" fillId="20" borderId="14" xfId="0" applyFont="1" applyFill="1" applyBorder="1" applyAlignment="1">
      <alignment vertical="center"/>
    </xf>
    <xf numFmtId="0" fontId="20" fillId="20" borderId="14" xfId="96" applyFont="1" applyFill="1" applyBorder="1" applyAlignment="1">
      <alignment horizontal="center" vertical="center" wrapText="1"/>
    </xf>
    <xf numFmtId="0" fontId="20" fillId="0" borderId="14" xfId="70" applyNumberFormat="1" applyFont="1" applyFill="1" applyBorder="1" applyAlignment="1" applyProtection="1">
      <alignment horizontal="center" vertical="center" wrapText="1"/>
      <protection locked="0"/>
    </xf>
    <xf numFmtId="0" fontId="20" fillId="18" borderId="14" xfId="60" applyNumberFormat="1" applyFont="1" applyFill="1" applyBorder="1" applyAlignment="1">
      <alignment horizontal="left" vertical="center" wrapText="1"/>
    </xf>
    <xf numFmtId="0" fontId="20" fillId="3" borderId="14" xfId="0" applyFont="1" applyFill="1" applyBorder="1" applyAlignment="1">
      <alignment horizontal="center" vertical="center" wrapText="1"/>
    </xf>
    <xf numFmtId="0" fontId="20" fillId="3" borderId="14" xfId="0" applyFont="1" applyFill="1" applyBorder="1" applyAlignment="1">
      <alignment horizontal="left" vertical="center" wrapText="1"/>
    </xf>
    <xf numFmtId="176" fontId="20" fillId="3" borderId="14" xfId="0" applyNumberFormat="1" applyFont="1" applyFill="1" applyBorder="1" applyAlignment="1">
      <alignment horizontal="center" vertical="center" wrapText="1"/>
    </xf>
    <xf numFmtId="181" fontId="23" fillId="3" borderId="14" xfId="0" applyNumberFormat="1" applyFont="1" applyFill="1" applyBorder="1" applyAlignment="1">
      <alignment horizontal="center" vertical="center" wrapText="1"/>
    </xf>
    <xf numFmtId="0" fontId="20" fillId="3" borderId="14" xfId="70" applyFont="1" applyFill="1" applyBorder="1" applyAlignment="1">
      <alignment horizontal="left" vertical="center" wrapText="1"/>
    </xf>
    <xf numFmtId="0" fontId="20" fillId="3" borderId="14" xfId="70" applyFont="1" applyFill="1" applyBorder="1" applyAlignment="1">
      <alignment horizontal="center" vertical="center" wrapText="1"/>
    </xf>
    <xf numFmtId="0" fontId="20" fillId="18" borderId="14" xfId="70" applyFont="1" applyFill="1" applyBorder="1" applyAlignment="1">
      <alignment horizontal="center" vertical="center" wrapText="1"/>
    </xf>
    <xf numFmtId="176" fontId="20" fillId="3" borderId="14" xfId="59" applyNumberFormat="1" applyFont="1" applyFill="1" applyBorder="1" applyAlignment="1">
      <alignment horizontal="left" vertical="center" wrapText="1"/>
    </xf>
    <xf numFmtId="176" fontId="20" fillId="3" borderId="14" xfId="59" applyNumberFormat="1" applyFont="1" applyFill="1" applyBorder="1" applyAlignment="1">
      <alignment horizontal="center" vertical="center" wrapText="1"/>
    </xf>
    <xf numFmtId="176" fontId="20" fillId="3" borderId="14" xfId="0" applyNumberFormat="1" applyFont="1" applyFill="1" applyBorder="1" applyAlignment="1">
      <alignment horizontal="left" vertical="center" wrapText="1"/>
    </xf>
    <xf numFmtId="176" fontId="23" fillId="18" borderId="14" xfId="0" applyNumberFormat="1" applyFont="1" applyFill="1" applyBorder="1" applyAlignment="1">
      <alignment horizontal="center" vertical="center" wrapText="1"/>
    </xf>
    <xf numFmtId="177" fontId="20" fillId="18" borderId="14" xfId="0" applyNumberFormat="1" applyFont="1" applyFill="1" applyBorder="1" applyAlignment="1">
      <alignment horizontal="left" vertical="center" wrapText="1"/>
    </xf>
    <xf numFmtId="177" fontId="20" fillId="18" borderId="14" xfId="0" applyNumberFormat="1" applyFont="1" applyFill="1" applyBorder="1" applyAlignment="1">
      <alignment horizontal="center" vertical="center" wrapText="1"/>
    </xf>
    <xf numFmtId="181" fontId="20" fillId="20" borderId="14" xfId="0" applyNumberFormat="1" applyFont="1" applyFill="1" applyBorder="1" applyAlignment="1">
      <alignment horizontal="left" vertical="center" wrapText="1"/>
    </xf>
    <xf numFmtId="57" fontId="20" fillId="20" borderId="14" xfId="0" applyNumberFormat="1" applyFont="1" applyFill="1" applyBorder="1" applyAlignment="1">
      <alignment horizontal="center" vertical="center"/>
    </xf>
    <xf numFmtId="0" fontId="23" fillId="3" borderId="14" xfId="0" applyFont="1" applyFill="1" applyBorder="1" applyAlignment="1">
      <alignment horizontal="center" vertical="center" wrapText="1"/>
    </xf>
    <xf numFmtId="0" fontId="23" fillId="3" borderId="14" xfId="0" applyFont="1" applyFill="1" applyBorder="1" applyAlignment="1">
      <alignment horizontal="left" vertical="center" wrapText="1"/>
    </xf>
    <xf numFmtId="0" fontId="20" fillId="18" borderId="14" xfId="0" applyNumberFormat="1" applyFont="1" applyFill="1" applyBorder="1" applyAlignment="1">
      <alignment horizontal="center" vertical="center" wrapText="1"/>
    </xf>
    <xf numFmtId="181" fontId="20" fillId="18" borderId="14" xfId="0" applyNumberFormat="1" applyFont="1" applyFill="1" applyBorder="1" applyAlignment="1">
      <alignment horizontal="center" vertical="center" wrapText="1"/>
    </xf>
    <xf numFmtId="181" fontId="20" fillId="18" borderId="14" xfId="0" applyNumberFormat="1" applyFont="1" applyFill="1" applyBorder="1" applyAlignment="1">
      <alignment horizontal="left" vertical="center" wrapText="1"/>
    </xf>
    <xf numFmtId="0" fontId="20" fillId="18" borderId="0" xfId="0" applyFont="1" applyFill="1" applyAlignment="1"/>
    <xf numFmtId="0" fontId="20" fillId="18" borderId="14" xfId="70" applyFont="1" applyFill="1" applyBorder="1" applyAlignment="1">
      <alignment horizontal="left" vertical="center" wrapText="1"/>
    </xf>
    <xf numFmtId="0" fontId="20" fillId="3" borderId="14" xfId="0" applyFont="1" applyFill="1" applyBorder="1" applyAlignment="1">
      <alignment horizontal="left" vertical="center"/>
    </xf>
    <xf numFmtId="0" fontId="20" fillId="3" borderId="14" xfId="98" applyFont="1" applyFill="1" applyBorder="1" applyAlignment="1">
      <alignment horizontal="center" vertical="center" wrapText="1"/>
    </xf>
    <xf numFmtId="0" fontId="20" fillId="3" borderId="14" xfId="98" applyFont="1" applyFill="1" applyBorder="1" applyAlignment="1">
      <alignment horizontal="left" vertical="center" wrapText="1"/>
    </xf>
    <xf numFmtId="57" fontId="20" fillId="3" borderId="14" xfId="0" applyNumberFormat="1" applyFont="1" applyFill="1" applyBorder="1" applyAlignment="1">
      <alignment horizontal="center" vertical="center" wrapText="1"/>
    </xf>
    <xf numFmtId="57" fontId="20" fillId="18" borderId="14" xfId="0" applyNumberFormat="1" applyFont="1" applyFill="1" applyBorder="1" applyAlignment="1">
      <alignment horizontal="center" vertical="center"/>
    </xf>
    <xf numFmtId="0" fontId="20" fillId="3" borderId="14" xfId="0" applyFont="1" applyFill="1" applyBorder="1" applyAlignment="1">
      <alignment horizontal="center" vertical="center"/>
    </xf>
    <xf numFmtId="0" fontId="20" fillId="3" borderId="14" xfId="59" applyFont="1" applyFill="1" applyBorder="1" applyAlignment="1">
      <alignment horizontal="left" vertical="center" wrapText="1"/>
    </xf>
    <xf numFmtId="0" fontId="30" fillId="18" borderId="0" xfId="0" applyFont="1" applyFill="1" applyAlignment="1"/>
    <xf numFmtId="176" fontId="20" fillId="0" borderId="14" xfId="59" applyNumberFormat="1" applyFont="1" applyFill="1" applyBorder="1" applyAlignment="1">
      <alignment horizontal="center" vertical="center" wrapText="1"/>
    </xf>
    <xf numFmtId="0" fontId="0" fillId="0" borderId="0" xfId="0" applyNumberFormat="1" applyFill="1" applyAlignment="1">
      <alignment horizontal="center" vertical="center"/>
    </xf>
    <xf numFmtId="0" fontId="0" fillId="20" borderId="0" xfId="0" applyNumberFormat="1" applyFill="1" applyAlignment="1">
      <alignment horizontal="center" vertical="center"/>
    </xf>
    <xf numFmtId="0" fontId="0" fillId="18" borderId="0" xfId="0" applyNumberFormat="1" applyFill="1" applyAlignment="1">
      <alignment horizontal="center" vertical="center"/>
    </xf>
    <xf numFmtId="0" fontId="34" fillId="0" borderId="0" xfId="0" applyNumberFormat="1" applyFont="1" applyFill="1" applyAlignment="1">
      <alignment horizontal="left" vertical="center"/>
    </xf>
    <xf numFmtId="0" fontId="36" fillId="0" borderId="14" xfId="0" applyNumberFormat="1" applyFont="1" applyFill="1" applyBorder="1" applyAlignment="1">
      <alignment horizontal="center" vertical="center" wrapText="1"/>
    </xf>
    <xf numFmtId="0" fontId="0" fillId="20" borderId="14" xfId="0" applyNumberFormat="1" applyFont="1" applyFill="1" applyBorder="1" applyAlignment="1">
      <alignment horizontal="center" vertical="center" wrapText="1"/>
    </xf>
    <xf numFmtId="0" fontId="11" fillId="20" borderId="14" xfId="0" applyFont="1" applyFill="1" applyBorder="1" applyAlignment="1">
      <alignment horizontal="center" vertical="center" wrapText="1"/>
    </xf>
    <xf numFmtId="0" fontId="11" fillId="20" borderId="14" xfId="0" applyFont="1" applyFill="1" applyBorder="1" applyAlignment="1">
      <alignment vertical="center" wrapText="1"/>
    </xf>
    <xf numFmtId="0" fontId="11" fillId="20" borderId="14" xfId="0" applyNumberFormat="1" applyFont="1" applyFill="1" applyBorder="1" applyAlignment="1">
      <alignment horizontal="center" vertical="center" wrapText="1"/>
    </xf>
    <xf numFmtId="0" fontId="11" fillId="20" borderId="14" xfId="0" applyFont="1" applyFill="1" applyBorder="1" applyAlignment="1">
      <alignment horizontal="left" vertical="center" wrapText="1"/>
    </xf>
    <xf numFmtId="0" fontId="0" fillId="18" borderId="14" xfId="0" applyNumberFormat="1" applyFont="1" applyFill="1" applyBorder="1" applyAlignment="1">
      <alignment horizontal="center" vertical="center" wrapText="1"/>
    </xf>
    <xf numFmtId="0" fontId="11" fillId="18" borderId="14" xfId="0" applyFont="1" applyFill="1" applyBorder="1" applyAlignment="1">
      <alignment horizontal="center" vertical="center" wrapText="1"/>
    </xf>
    <xf numFmtId="0" fontId="11" fillId="18" borderId="14" xfId="0" applyFont="1" applyFill="1" applyBorder="1" applyAlignment="1">
      <alignment vertical="center" wrapText="1"/>
    </xf>
    <xf numFmtId="0" fontId="11" fillId="18" borderId="14" xfId="0" applyNumberFormat="1" applyFont="1" applyFill="1" applyBorder="1" applyAlignment="1">
      <alignment horizontal="center" vertical="center" wrapText="1"/>
    </xf>
    <xf numFmtId="0" fontId="11" fillId="18" borderId="14" xfId="0" applyFont="1" applyFill="1" applyBorder="1" applyAlignment="1">
      <alignment horizontal="left" vertical="center" wrapText="1"/>
    </xf>
    <xf numFmtId="0" fontId="11" fillId="20" borderId="14" xfId="0" applyNumberFormat="1" applyFont="1" applyFill="1" applyBorder="1" applyAlignment="1">
      <alignment vertical="center" wrapText="1"/>
    </xf>
    <xf numFmtId="0" fontId="11" fillId="20" borderId="14" xfId="0" applyNumberFormat="1" applyFont="1" applyFill="1" applyBorder="1" applyAlignment="1">
      <alignment horizontal="left" vertical="center" wrapText="1"/>
    </xf>
    <xf numFmtId="0" fontId="37" fillId="20" borderId="14" xfId="0" applyNumberFormat="1" applyFont="1" applyFill="1" applyBorder="1" applyAlignment="1">
      <alignment horizontal="center" vertical="center" wrapText="1"/>
    </xf>
    <xf numFmtId="0" fontId="37" fillId="20" borderId="14" xfId="80" applyNumberFormat="1" applyFont="1" applyFill="1" applyBorder="1" applyAlignment="1">
      <alignment vertical="center" wrapText="1"/>
    </xf>
    <xf numFmtId="0" fontId="37" fillId="20" borderId="14" xfId="0" applyNumberFormat="1" applyFont="1" applyFill="1" applyBorder="1" applyAlignment="1">
      <alignment horizontal="left" vertical="center" wrapText="1"/>
    </xf>
    <xf numFmtId="0" fontId="0" fillId="20" borderId="14" xfId="0" applyNumberFormat="1" applyFont="1" applyFill="1" applyBorder="1" applyAlignment="1">
      <alignment vertical="center" wrapText="1"/>
    </xf>
    <xf numFmtId="0" fontId="0" fillId="20" borderId="14" xfId="0" applyNumberFormat="1" applyFont="1" applyFill="1" applyBorder="1" applyAlignment="1">
      <alignment horizontal="center" vertical="center"/>
    </xf>
    <xf numFmtId="0" fontId="0" fillId="20" borderId="14" xfId="0" applyNumberFormat="1" applyFont="1" applyFill="1" applyBorder="1" applyAlignment="1">
      <alignment horizontal="left" vertical="center" wrapText="1"/>
    </xf>
    <xf numFmtId="0" fontId="0" fillId="18" borderId="14" xfId="0" applyNumberFormat="1" applyFont="1" applyFill="1" applyBorder="1" applyAlignment="1">
      <alignment vertical="center" wrapText="1"/>
    </xf>
    <xf numFmtId="182" fontId="0" fillId="18" borderId="14" xfId="0" applyNumberFormat="1" applyFont="1" applyFill="1" applyBorder="1" applyAlignment="1">
      <alignment horizontal="center" vertical="center" wrapText="1"/>
    </xf>
    <xf numFmtId="0" fontId="0" fillId="18" borderId="14" xfId="0" applyNumberFormat="1" applyFont="1" applyFill="1" applyBorder="1" applyAlignment="1">
      <alignment horizontal="left" vertical="center" wrapText="1"/>
    </xf>
    <xf numFmtId="0" fontId="11" fillId="18" borderId="14" xfId="0" applyNumberFormat="1" applyFont="1" applyFill="1" applyBorder="1" applyAlignment="1">
      <alignment vertical="center" wrapText="1"/>
    </xf>
    <xf numFmtId="0" fontId="11" fillId="18" borderId="14" xfId="0" applyNumberFormat="1" applyFont="1" applyFill="1" applyBorder="1" applyAlignment="1">
      <alignment horizontal="left" vertical="center" wrapText="1"/>
    </xf>
    <xf numFmtId="0" fontId="0" fillId="0" borderId="14" xfId="0" applyNumberFormat="1" applyFont="1" applyFill="1" applyBorder="1" applyAlignment="1">
      <alignment horizontal="center" vertical="center" wrapText="1"/>
    </xf>
    <xf numFmtId="0" fontId="37" fillId="0" borderId="14" xfId="0" applyNumberFormat="1" applyFont="1" applyFill="1" applyBorder="1" applyAlignment="1">
      <alignment horizontal="center" vertical="center" wrapText="1"/>
    </xf>
    <xf numFmtId="0" fontId="37" fillId="0" borderId="14" xfId="80" applyNumberFormat="1" applyFont="1" applyFill="1" applyBorder="1" applyAlignment="1">
      <alignment vertical="center" wrapText="1"/>
    </xf>
    <xf numFmtId="0" fontId="0" fillId="0" borderId="14" xfId="0" applyNumberFormat="1" applyFont="1" applyFill="1" applyBorder="1" applyAlignment="1">
      <alignment vertical="center" wrapText="1"/>
    </xf>
    <xf numFmtId="0" fontId="0" fillId="0" borderId="14" xfId="0" applyNumberFormat="1" applyFont="1" applyFill="1" applyBorder="1" applyAlignment="1">
      <alignment horizontal="left" vertical="center" wrapText="1"/>
    </xf>
    <xf numFmtId="0" fontId="37" fillId="0" borderId="14" xfId="0" applyNumberFormat="1" applyFont="1" applyFill="1" applyBorder="1" applyAlignment="1">
      <alignment horizontal="left" vertical="center" wrapText="1"/>
    </xf>
    <xf numFmtId="0" fontId="37" fillId="0" borderId="14" xfId="0" applyNumberFormat="1" applyFont="1" applyFill="1" applyBorder="1" applyAlignment="1">
      <alignment vertical="center" wrapText="1"/>
    </xf>
    <xf numFmtId="0" fontId="0" fillId="0" borderId="14" xfId="0" applyFont="1" applyFill="1" applyBorder="1" applyAlignment="1">
      <alignment horizontal="center" vertical="center" wrapText="1"/>
    </xf>
    <xf numFmtId="0" fontId="38" fillId="0" borderId="20"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wrapText="1"/>
    </xf>
    <xf numFmtId="0" fontId="0" fillId="0" borderId="0" xfId="0" applyNumberFormat="1" applyFill="1" applyAlignment="1">
      <alignment horizontal="center" vertical="center" wrapText="1"/>
    </xf>
    <xf numFmtId="0" fontId="16" fillId="20" borderId="20" xfId="0" applyNumberFormat="1" applyFont="1" applyFill="1" applyBorder="1" applyAlignment="1">
      <alignment horizontal="center" vertical="center" wrapText="1"/>
    </xf>
    <xf numFmtId="0" fontId="1" fillId="20" borderId="14" xfId="0" applyNumberFormat="1" applyFont="1" applyFill="1" applyBorder="1" applyAlignment="1">
      <alignment horizontal="center" vertical="center"/>
    </xf>
    <xf numFmtId="0" fontId="0" fillId="20" borderId="14" xfId="0" applyNumberFormat="1" applyFill="1" applyBorder="1" applyAlignment="1">
      <alignment horizontal="center" vertical="center"/>
    </xf>
    <xf numFmtId="0" fontId="0" fillId="20" borderId="0" xfId="0" applyNumberFormat="1" applyFont="1" applyFill="1" applyAlignment="1">
      <alignment horizontal="center" vertical="center"/>
    </xf>
    <xf numFmtId="0" fontId="16" fillId="18" borderId="20" xfId="0" applyNumberFormat="1" applyFont="1" applyFill="1" applyBorder="1" applyAlignment="1">
      <alignment horizontal="center" vertical="center" wrapText="1"/>
    </xf>
    <xf numFmtId="0" fontId="1" fillId="18" borderId="14" xfId="0" applyNumberFormat="1" applyFont="1" applyFill="1" applyBorder="1" applyAlignment="1">
      <alignment horizontal="center" vertical="center"/>
    </xf>
    <xf numFmtId="0" fontId="0" fillId="18" borderId="14" xfId="0" applyNumberFormat="1" applyFont="1" applyFill="1" applyBorder="1" applyAlignment="1">
      <alignment horizontal="center" vertical="center"/>
    </xf>
    <xf numFmtId="0" fontId="1" fillId="20" borderId="14" xfId="0" applyNumberFormat="1" applyFont="1" applyFill="1" applyBorder="1" applyAlignment="1">
      <alignment horizontal="center" vertical="center" wrapText="1"/>
    </xf>
    <xf numFmtId="0" fontId="1" fillId="18" borderId="14" xfId="0" applyNumberFormat="1" applyFont="1" applyFill="1" applyBorder="1" applyAlignment="1">
      <alignment horizontal="center" vertical="center" wrapText="1"/>
    </xf>
    <xf numFmtId="0" fontId="0" fillId="18" borderId="14" xfId="0" applyNumberFormat="1" applyFill="1" applyBorder="1" applyAlignment="1">
      <alignment horizontal="center" vertical="center"/>
    </xf>
    <xf numFmtId="0" fontId="16" fillId="20" borderId="14" xfId="0" applyNumberFormat="1" applyFont="1" applyFill="1" applyBorder="1" applyAlignment="1">
      <alignment horizontal="center" vertical="center" wrapText="1"/>
    </xf>
    <xf numFmtId="0" fontId="16" fillId="0" borderId="20"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0" fillId="0" borderId="14" xfId="0" applyNumberFormat="1" applyFill="1" applyBorder="1" applyAlignment="1">
      <alignment horizontal="center" vertical="center"/>
    </xf>
    <xf numFmtId="0" fontId="0" fillId="0" borderId="0" xfId="0" applyNumberFormat="1" applyFont="1" applyFill="1" applyAlignment="1">
      <alignment horizontal="center" vertical="center"/>
    </xf>
    <xf numFmtId="0" fontId="0" fillId="0" borderId="14" xfId="0" applyFont="1" applyFill="1" applyBorder="1" applyAlignment="1">
      <alignment vertical="center" wrapText="1"/>
    </xf>
    <xf numFmtId="182" fontId="0" fillId="0" borderId="14"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0" fillId="0" borderId="14" xfId="0" applyNumberFormat="1" applyFont="1" applyFill="1" applyBorder="1" applyAlignment="1">
      <alignment vertical="center"/>
    </xf>
    <xf numFmtId="0" fontId="0" fillId="0" borderId="14" xfId="0" applyNumberFormat="1" applyFont="1" applyFill="1" applyBorder="1" applyAlignment="1">
      <alignment horizontal="left" vertical="center"/>
    </xf>
    <xf numFmtId="0" fontId="39" fillId="0" borderId="0" xfId="0" applyFont="1" applyAlignment="1"/>
    <xf numFmtId="0" fontId="40" fillId="0" borderId="0" xfId="0" applyFont="1" applyAlignment="1"/>
    <xf numFmtId="0" fontId="39" fillId="0" borderId="0" xfId="0" applyFont="1" applyFill="1" applyAlignment="1"/>
    <xf numFmtId="0" fontId="40" fillId="18" borderId="0" xfId="0" applyFont="1" applyFill="1" applyAlignment="1"/>
    <xf numFmtId="0" fontId="41" fillId="0" borderId="14" xfId="0" applyFont="1" applyFill="1" applyBorder="1" applyAlignment="1">
      <alignment horizontal="center" vertical="center" wrapText="1"/>
    </xf>
    <xf numFmtId="0" fontId="41" fillId="0" borderId="14" xfId="0" applyFont="1" applyFill="1" applyBorder="1" applyAlignment="1">
      <alignment vertical="center" wrapText="1"/>
    </xf>
    <xf numFmtId="176" fontId="41" fillId="0" borderId="14" xfId="0" applyNumberFormat="1" applyFont="1" applyFill="1" applyBorder="1" applyAlignment="1">
      <alignment horizontal="left" vertical="center" wrapText="1"/>
    </xf>
    <xf numFmtId="176" fontId="41" fillId="0" borderId="14" xfId="0" applyNumberFormat="1" applyFont="1" applyFill="1" applyBorder="1" applyAlignment="1">
      <alignment horizontal="center" vertical="center" wrapText="1"/>
    </xf>
    <xf numFmtId="176" fontId="39" fillId="18" borderId="14" xfId="0" applyNumberFormat="1" applyFont="1" applyFill="1" applyBorder="1" applyAlignment="1">
      <alignment horizontal="center" vertical="center" wrapText="1"/>
    </xf>
    <xf numFmtId="0" fontId="41" fillId="0" borderId="14" xfId="0" applyFont="1" applyFill="1" applyBorder="1" applyAlignment="1">
      <alignment horizontal="left" vertical="center" wrapText="1"/>
    </xf>
    <xf numFmtId="0" fontId="39" fillId="18" borderId="14" xfId="0" applyFont="1" applyFill="1" applyBorder="1" applyAlignment="1">
      <alignment horizontal="center" vertical="center" wrapText="1"/>
    </xf>
    <xf numFmtId="0" fontId="41" fillId="18" borderId="14" xfId="0" applyFont="1" applyFill="1" applyBorder="1" applyAlignment="1">
      <alignment vertical="center" wrapText="1"/>
    </xf>
    <xf numFmtId="0" fontId="41" fillId="18" borderId="14" xfId="0" applyFont="1" applyFill="1" applyBorder="1" applyAlignment="1">
      <alignment horizontal="left" vertical="center" wrapText="1"/>
    </xf>
    <xf numFmtId="176" fontId="41" fillId="18" borderId="14" xfId="0" applyNumberFormat="1" applyFont="1" applyFill="1" applyBorder="1" applyAlignment="1">
      <alignment horizontal="center" vertical="center" wrapText="1"/>
    </xf>
    <xf numFmtId="176" fontId="39" fillId="18" borderId="14" xfId="0" applyNumberFormat="1" applyFont="1" applyFill="1" applyBorder="1" applyAlignment="1">
      <alignment vertical="center" wrapText="1"/>
    </xf>
    <xf numFmtId="0" fontId="39" fillId="18" borderId="14" xfId="0" applyFont="1" applyFill="1" applyBorder="1" applyAlignment="1">
      <alignment vertical="center"/>
    </xf>
    <xf numFmtId="0" fontId="39" fillId="18" borderId="14" xfId="0" applyFont="1" applyFill="1" applyBorder="1" applyAlignment="1">
      <alignment horizontal="left" vertical="center" wrapText="1"/>
    </xf>
    <xf numFmtId="0" fontId="39" fillId="18" borderId="14" xfId="0" applyFont="1" applyFill="1" applyBorder="1" applyAlignment="1">
      <alignment vertical="center" wrapText="1"/>
    </xf>
    <xf numFmtId="0" fontId="39" fillId="18" borderId="14" xfId="0" applyFont="1" applyFill="1" applyBorder="1" applyAlignment="1">
      <alignment horizontal="center" vertical="center"/>
    </xf>
    <xf numFmtId="0" fontId="42" fillId="18" borderId="14" xfId="0" applyFont="1" applyFill="1" applyBorder="1" applyAlignment="1">
      <alignment horizontal="left" vertical="center" wrapText="1"/>
    </xf>
    <xf numFmtId="0" fontId="41" fillId="0" borderId="14" xfId="0" applyFont="1" applyBorder="1" applyAlignment="1">
      <alignment vertical="center" wrapText="1"/>
    </xf>
    <xf numFmtId="0" fontId="41" fillId="0" borderId="0" xfId="0" applyFont="1" applyFill="1" applyBorder="1" applyAlignment="1">
      <alignment horizontal="center" vertical="center" wrapText="1"/>
    </xf>
    <xf numFmtId="0" fontId="39" fillId="18" borderId="19" xfId="0" applyFont="1" applyFill="1" applyBorder="1" applyAlignment="1"/>
    <xf numFmtId="0" fontId="42" fillId="18" borderId="14" xfId="0" applyFont="1" applyFill="1" applyBorder="1" applyAlignment="1">
      <alignment horizontal="center" vertical="center" wrapText="1"/>
    </xf>
    <xf numFmtId="0" fontId="39" fillId="18" borderId="19" xfId="0" applyFont="1" applyFill="1" applyBorder="1" applyAlignment="1">
      <alignment horizontal="left" vertical="center" wrapText="1"/>
    </xf>
    <xf numFmtId="0" fontId="42" fillId="18" borderId="14" xfId="0" applyFont="1" applyFill="1" applyBorder="1" applyAlignment="1">
      <alignment vertical="center" wrapText="1"/>
    </xf>
    <xf numFmtId="0" fontId="40" fillId="18" borderId="19" xfId="0" applyFont="1" applyFill="1" applyBorder="1" applyAlignment="1"/>
    <xf numFmtId="0" fontId="3" fillId="0" borderId="0" xfId="0" applyFont="1" applyAlignment="1">
      <alignment vertical="center"/>
    </xf>
    <xf numFmtId="0" fontId="3" fillId="0" borderId="0" xfId="0" applyFont="1" applyFill="1" applyBorder="1" applyAlignment="1">
      <alignment horizontal="center" vertical="center" wrapText="1"/>
    </xf>
    <xf numFmtId="0" fontId="0" fillId="0" borderId="0" xfId="0" applyAlignment="1">
      <alignment vertical="center" wrapText="1"/>
    </xf>
    <xf numFmtId="0" fontId="3" fillId="0" borderId="0" xfId="0" applyFont="1" applyFill="1" applyBorder="1" applyAlignment="1">
      <alignment vertical="center" wrapText="1"/>
    </xf>
    <xf numFmtId="176" fontId="17" fillId="0" borderId="0" xfId="0" applyNumberFormat="1" applyFont="1" applyFill="1" applyBorder="1" applyAlignment="1">
      <alignment vertical="center" wrapText="1"/>
    </xf>
    <xf numFmtId="0" fontId="43" fillId="0" borderId="0" xfId="0" applyFont="1" applyFill="1" applyAlignment="1">
      <alignment horizontal="right" vertical="center" wrapText="1"/>
    </xf>
    <xf numFmtId="49" fontId="9" fillId="0" borderId="10" xfId="0" applyNumberFormat="1" applyFont="1" applyFill="1" applyBorder="1" applyAlignment="1">
      <alignment horizontal="left" vertical="center" wrapText="1"/>
    </xf>
    <xf numFmtId="176"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14" xfId="0" applyFont="1" applyBorder="1" applyAlignment="1">
      <alignment horizontal="center" vertical="center"/>
    </xf>
    <xf numFmtId="176" fontId="9" fillId="0" borderId="14" xfId="0" applyNumberFormat="1" applyFont="1" applyFill="1" applyBorder="1" applyAlignment="1">
      <alignment horizontal="left" vertical="center" wrapText="1"/>
    </xf>
    <xf numFmtId="176" fontId="9" fillId="0" borderId="14" xfId="0" applyNumberFormat="1" applyFont="1" applyFill="1" applyBorder="1" applyAlignment="1">
      <alignment vertical="center" wrapText="1"/>
    </xf>
    <xf numFmtId="0" fontId="3" fillId="0" borderId="14" xfId="0" applyFont="1" applyBorder="1" applyAlignment="1">
      <alignment vertical="center"/>
    </xf>
    <xf numFmtId="0" fontId="9" fillId="0" borderId="14" xfId="0" applyFont="1" applyBorder="1" applyAlignment="1">
      <alignment horizontal="center" vertical="center"/>
    </xf>
    <xf numFmtId="176" fontId="3" fillId="0" borderId="14" xfId="0" applyNumberFormat="1" applyFont="1" applyFill="1" applyBorder="1" applyAlignment="1">
      <alignment horizontal="left" vertical="center" wrapText="1"/>
    </xf>
    <xf numFmtId="0" fontId="16" fillId="3" borderId="14" xfId="0" applyFont="1" applyFill="1" applyBorder="1" applyAlignment="1">
      <alignment horizontal="center" vertical="center" wrapText="1"/>
    </xf>
    <xf numFmtId="176" fontId="16" fillId="3" borderId="14" xfId="0" applyNumberFormat="1" applyFont="1" applyFill="1" applyBorder="1" applyAlignment="1">
      <alignment vertical="center" wrapText="1"/>
    </xf>
    <xf numFmtId="0" fontId="16" fillId="3" borderId="14" xfId="0" applyFont="1" applyFill="1" applyBorder="1" applyAlignment="1">
      <alignment vertical="center" wrapText="1"/>
    </xf>
    <xf numFmtId="176" fontId="16" fillId="3" borderId="14" xfId="0" applyNumberFormat="1" applyFont="1" applyFill="1" applyBorder="1" applyAlignment="1">
      <alignment horizontal="center" vertical="center" wrapText="1"/>
    </xf>
    <xf numFmtId="176" fontId="16" fillId="3" borderId="14" xfId="0" applyNumberFormat="1" applyFont="1" applyFill="1" applyBorder="1" applyAlignment="1" applyProtection="1">
      <alignment horizontal="center" vertical="center" wrapText="1"/>
    </xf>
    <xf numFmtId="49" fontId="9" fillId="0" borderId="0" xfId="0" applyNumberFormat="1" applyFont="1" applyFill="1" applyBorder="1" applyAlignment="1">
      <alignment vertical="center" wrapText="1"/>
    </xf>
    <xf numFmtId="0" fontId="3" fillId="0" borderId="14" xfId="0" applyFont="1" applyFill="1" applyBorder="1" applyAlignment="1">
      <alignment vertical="center" wrapText="1"/>
    </xf>
    <xf numFmtId="176" fontId="17" fillId="0" borderId="14" xfId="0" applyNumberFormat="1" applyFont="1" applyFill="1" applyBorder="1" applyAlignment="1">
      <alignment vertical="center" wrapText="1"/>
    </xf>
    <xf numFmtId="176" fontId="43" fillId="3" borderId="14" xfId="0" applyNumberFormat="1" applyFont="1" applyFill="1" applyBorder="1" applyAlignment="1">
      <alignment horizontal="left" vertical="center" wrapText="1"/>
    </xf>
    <xf numFmtId="176" fontId="43" fillId="3" borderId="14" xfId="0" applyNumberFormat="1" applyFont="1" applyFill="1" applyBorder="1" applyAlignment="1">
      <alignment horizontal="right" vertical="center" wrapText="1"/>
    </xf>
    <xf numFmtId="176" fontId="16" fillId="3" borderId="14" xfId="0" applyNumberFormat="1" applyFont="1" applyFill="1" applyBorder="1" applyAlignment="1">
      <alignment horizontal="left" vertical="center" wrapText="1"/>
    </xf>
    <xf numFmtId="179" fontId="16" fillId="3" borderId="14" xfId="0" applyNumberFormat="1" applyFont="1" applyFill="1" applyBorder="1" applyAlignment="1">
      <alignment horizontal="center" vertical="center" wrapText="1"/>
    </xf>
    <xf numFmtId="0" fontId="16" fillId="3" borderId="14" xfId="0" applyFont="1" applyFill="1" applyBorder="1" applyAlignment="1">
      <alignment horizontal="left" vertical="center" wrapText="1"/>
    </xf>
    <xf numFmtId="0" fontId="16" fillId="3" borderId="14" xfId="0" applyFont="1" applyFill="1" applyBorder="1" applyAlignment="1">
      <alignment horizontal="center" vertical="center"/>
    </xf>
    <xf numFmtId="176" fontId="16" fillId="3" borderId="14" xfId="0" applyNumberFormat="1" applyFont="1" applyFill="1" applyBorder="1" applyAlignment="1">
      <alignment horizontal="right" vertical="center" wrapText="1"/>
    </xf>
    <xf numFmtId="0" fontId="17" fillId="0" borderId="14" xfId="0" applyFont="1" applyBorder="1" applyAlignment="1">
      <alignment vertical="center"/>
    </xf>
    <xf numFmtId="0" fontId="16" fillId="0" borderId="14" xfId="0" applyFont="1" applyBorder="1" applyAlignment="1">
      <alignment horizontal="left" vertical="center" wrapText="1"/>
    </xf>
    <xf numFmtId="0" fontId="17" fillId="0" borderId="14" xfId="0" applyFont="1" applyBorder="1" applyAlignment="1">
      <alignment horizontal="left" vertical="center" wrapText="1"/>
    </xf>
    <xf numFmtId="176" fontId="14" fillId="0" borderId="14" xfId="0" applyNumberFormat="1" applyFont="1" applyFill="1" applyBorder="1" applyAlignment="1">
      <alignment horizontal="center" vertical="center" wrapText="1"/>
    </xf>
    <xf numFmtId="0" fontId="0" fillId="0" borderId="14" xfId="94"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176" fontId="14" fillId="0" borderId="14" xfId="0" applyNumberFormat="1" applyFont="1" applyFill="1" applyBorder="1" applyAlignment="1">
      <alignment vertical="center" wrapText="1"/>
    </xf>
    <xf numFmtId="176" fontId="14" fillId="0" borderId="14" xfId="61" applyNumberFormat="1" applyFont="1" applyFill="1" applyBorder="1" applyAlignment="1">
      <alignment vertical="center" wrapText="1"/>
    </xf>
    <xf numFmtId="176" fontId="0" fillId="0" borderId="14" xfId="79" applyNumberFormat="1" applyFont="1" applyFill="1" applyBorder="1" applyAlignment="1">
      <alignment horizontal="center" vertical="center" wrapText="1"/>
    </xf>
    <xf numFmtId="176" fontId="0" fillId="0" borderId="14" xfId="70" applyNumberFormat="1" applyFont="1" applyFill="1" applyBorder="1" applyAlignment="1">
      <alignment vertical="center" wrapText="1"/>
    </xf>
    <xf numFmtId="176" fontId="0" fillId="0" borderId="14" xfId="70" applyNumberFormat="1" applyFont="1" applyFill="1" applyBorder="1" applyAlignment="1">
      <alignment horizontal="center" vertical="center" wrapText="1"/>
    </xf>
    <xf numFmtId="176" fontId="0" fillId="0" borderId="14" xfId="95" applyNumberFormat="1" applyFont="1" applyFill="1" applyBorder="1" applyAlignment="1">
      <alignment vertical="center" wrapText="1"/>
    </xf>
    <xf numFmtId="176" fontId="0" fillId="0" borderId="14" xfId="95" applyNumberFormat="1" applyFont="1" applyFill="1" applyBorder="1" applyAlignment="1">
      <alignment horizontal="center" vertical="center" wrapText="1"/>
    </xf>
    <xf numFmtId="0" fontId="0" fillId="0" borderId="14" xfId="70" applyFont="1" applyFill="1" applyBorder="1" applyAlignment="1">
      <alignment vertical="center" wrapText="1"/>
    </xf>
    <xf numFmtId="0" fontId="0" fillId="0" borderId="14" xfId="70" applyFont="1" applyFill="1" applyBorder="1" applyAlignment="1">
      <alignment horizontal="center" vertical="center" wrapText="1"/>
    </xf>
    <xf numFmtId="0" fontId="0" fillId="0" borderId="14" xfId="70" applyNumberFormat="1" applyFont="1" applyFill="1" applyBorder="1" applyAlignment="1" applyProtection="1">
      <alignment horizontal="center" vertical="center" wrapText="1"/>
      <protection locked="0"/>
    </xf>
    <xf numFmtId="0" fontId="0" fillId="0" borderId="14" xfId="70" applyFont="1" applyFill="1" applyBorder="1" applyAlignment="1">
      <alignment horizontal="left" vertical="center" wrapText="1"/>
    </xf>
    <xf numFmtId="0" fontId="14" fillId="0" borderId="14" xfId="70" applyFont="1" applyFill="1" applyBorder="1" applyAlignment="1">
      <alignment vertical="center" wrapText="1"/>
    </xf>
    <xf numFmtId="176" fontId="0" fillId="0" borderId="14" xfId="61" applyNumberFormat="1" applyFont="1" applyFill="1" applyBorder="1" applyAlignment="1">
      <alignment vertical="center" wrapText="1"/>
    </xf>
    <xf numFmtId="0" fontId="0" fillId="0" borderId="14" xfId="61" applyFont="1" applyFill="1" applyBorder="1" applyAlignment="1">
      <alignment horizontal="center" vertical="center" wrapText="1"/>
    </xf>
    <xf numFmtId="180" fontId="9" fillId="0" borderId="0" xfId="0" applyNumberFormat="1" applyFont="1" applyFill="1" applyBorder="1" applyAlignment="1">
      <alignment horizontal="left" vertical="center" wrapText="1"/>
    </xf>
    <xf numFmtId="176" fontId="14" fillId="0" borderId="21" xfId="0" applyNumberFormat="1" applyFont="1" applyFill="1" applyBorder="1" applyAlignment="1">
      <alignment vertical="center" wrapText="1"/>
    </xf>
    <xf numFmtId="176" fontId="14" fillId="0" borderId="20" xfId="0" applyNumberFormat="1" applyFont="1" applyFill="1" applyBorder="1" applyAlignment="1">
      <alignment vertical="center" wrapText="1"/>
    </xf>
    <xf numFmtId="176" fontId="14" fillId="0" borderId="20" xfId="0" applyNumberFormat="1" applyFont="1" applyFill="1" applyBorder="1" applyAlignment="1">
      <alignment horizontal="center" vertical="center" wrapText="1"/>
    </xf>
    <xf numFmtId="180" fontId="0" fillId="0" borderId="14" xfId="94" applyNumberFormat="1" applyFont="1" applyFill="1" applyBorder="1" applyAlignment="1">
      <alignment horizontal="left" vertical="center" wrapText="1"/>
    </xf>
    <xf numFmtId="180" fontId="0" fillId="0" borderId="14" xfId="95" applyNumberFormat="1" applyFont="1" applyFill="1" applyBorder="1" applyAlignment="1">
      <alignment horizontal="left" vertical="center" wrapText="1"/>
    </xf>
    <xf numFmtId="180" fontId="3" fillId="0" borderId="14" xfId="95" applyNumberFormat="1" applyFont="1" applyFill="1" applyBorder="1" applyAlignment="1">
      <alignment horizontal="left" vertical="center" wrapText="1"/>
    </xf>
    <xf numFmtId="180" fontId="3" fillId="0" borderId="14" xfId="0" applyNumberFormat="1" applyFont="1" applyFill="1" applyBorder="1" applyAlignment="1">
      <alignment horizontal="left" vertical="center" wrapText="1"/>
    </xf>
    <xf numFmtId="176" fontId="14" fillId="0" borderId="0" xfId="0" applyNumberFormat="1" applyFont="1" applyFill="1" applyBorder="1" applyAlignment="1">
      <alignment horizontal="center" vertical="center" wrapText="1"/>
    </xf>
    <xf numFmtId="179" fontId="14" fillId="0" borderId="14" xfId="0" applyNumberFormat="1" applyFont="1" applyFill="1" applyBorder="1" applyAlignment="1">
      <alignment horizontal="center" vertical="center" wrapText="1"/>
    </xf>
    <xf numFmtId="0" fontId="0" fillId="0" borderId="14" xfId="0" applyFont="1" applyFill="1" applyBorder="1" applyAlignment="1">
      <alignment horizontal="left" vertical="center" wrapText="1"/>
    </xf>
    <xf numFmtId="0" fontId="14" fillId="0" borderId="14" xfId="0" applyFont="1" applyFill="1" applyBorder="1" applyAlignment="1">
      <alignment vertical="center" wrapText="1"/>
    </xf>
    <xf numFmtId="176" fontId="0" fillId="0" borderId="14" xfId="95" applyNumberFormat="1" applyFont="1" applyFill="1" applyBorder="1" applyAlignment="1">
      <alignment horizontal="left" vertical="center" wrapText="1"/>
    </xf>
    <xf numFmtId="0" fontId="0" fillId="0" borderId="14" xfId="95" applyFont="1" applyFill="1" applyBorder="1" applyAlignment="1">
      <alignment horizontal="center" vertical="center" wrapText="1"/>
    </xf>
    <xf numFmtId="0" fontId="0" fillId="0" borderId="14" xfId="95" applyFont="1" applyFill="1" applyBorder="1" applyAlignment="1">
      <alignment vertical="center" wrapText="1"/>
    </xf>
    <xf numFmtId="49" fontId="0" fillId="0" borderId="14" xfId="0" applyNumberFormat="1" applyFont="1" applyFill="1" applyBorder="1" applyAlignment="1" applyProtection="1">
      <alignment horizontal="center" vertical="center" wrapText="1"/>
      <protection locked="0"/>
    </xf>
    <xf numFmtId="0" fontId="0" fillId="0" borderId="14" xfId="0" applyNumberFormat="1"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4" xfId="0" applyFont="1" applyFill="1" applyBorder="1" applyAlignment="1">
      <alignment vertical="center"/>
    </xf>
    <xf numFmtId="0" fontId="0" fillId="0" borderId="14" xfId="38" applyFont="1" applyFill="1" applyBorder="1" applyAlignment="1">
      <alignment vertical="center" wrapText="1"/>
    </xf>
    <xf numFmtId="0" fontId="0" fillId="0" borderId="14" xfId="38" applyFont="1" applyFill="1" applyBorder="1" applyAlignment="1">
      <alignment horizontal="center" vertical="center" wrapText="1"/>
    </xf>
    <xf numFmtId="176" fontId="0" fillId="0" borderId="14" xfId="0" applyNumberFormat="1" applyFont="1" applyFill="1" applyBorder="1" applyAlignment="1">
      <alignment horizontal="center" vertical="center" wrapText="1" shrinkToFit="1"/>
    </xf>
    <xf numFmtId="0" fontId="15" fillId="0" borderId="14" xfId="0" applyFont="1" applyFill="1" applyBorder="1" applyAlignment="1">
      <alignment vertical="center" wrapText="1"/>
    </xf>
    <xf numFmtId="178" fontId="15" fillId="0" borderId="14" xfId="0" applyNumberFormat="1" applyFont="1" applyFill="1" applyBorder="1" applyAlignment="1">
      <alignment vertical="center" wrapText="1"/>
    </xf>
    <xf numFmtId="180" fontId="47" fillId="0" borderId="14" xfId="0" applyNumberFormat="1" applyFont="1" applyFill="1" applyBorder="1" applyAlignment="1">
      <alignment horizontal="left" vertical="center" wrapText="1"/>
    </xf>
    <xf numFmtId="176" fontId="0" fillId="0" borderId="14" xfId="44" applyNumberFormat="1" applyFont="1" applyFill="1" applyBorder="1" applyAlignment="1">
      <alignment horizontal="center" vertical="center" wrapText="1"/>
    </xf>
    <xf numFmtId="176" fontId="0" fillId="0" borderId="14" xfId="44" applyNumberFormat="1" applyFont="1" applyFill="1" applyBorder="1" applyAlignment="1">
      <alignment horizontal="left" vertical="center" wrapText="1"/>
    </xf>
    <xf numFmtId="176" fontId="0" fillId="0" borderId="14" xfId="0" applyNumberFormat="1" applyFont="1" applyFill="1" applyBorder="1" applyAlignment="1">
      <alignment vertical="center" wrapText="1" shrinkToFit="1"/>
    </xf>
    <xf numFmtId="179" fontId="0" fillId="0" borderId="14" xfId="0" applyNumberFormat="1" applyFont="1" applyFill="1" applyBorder="1" applyAlignment="1">
      <alignment horizontal="left" vertical="center" wrapText="1"/>
    </xf>
    <xf numFmtId="0" fontId="0" fillId="0" borderId="14" xfId="98" applyFont="1" applyFill="1" applyBorder="1" applyAlignment="1">
      <alignment vertical="center" wrapText="1"/>
    </xf>
    <xf numFmtId="0" fontId="0" fillId="0" borderId="14" xfId="98" applyNumberFormat="1" applyFont="1" applyFill="1" applyBorder="1" applyAlignment="1">
      <alignment horizontal="center" vertical="center" wrapText="1"/>
    </xf>
    <xf numFmtId="176" fontId="0" fillId="0" borderId="14" xfId="38" applyNumberFormat="1" applyFont="1" applyFill="1" applyBorder="1" applyAlignment="1">
      <alignment vertical="center" wrapText="1"/>
    </xf>
    <xf numFmtId="176" fontId="0" fillId="0" borderId="14" xfId="38" applyNumberFormat="1" applyFont="1" applyFill="1" applyBorder="1" applyAlignment="1">
      <alignment horizontal="center" vertical="center" wrapText="1"/>
    </xf>
    <xf numFmtId="0" fontId="0" fillId="0" borderId="14" xfId="0" applyFont="1" applyFill="1" applyBorder="1" applyAlignment="1">
      <alignment horizontal="center" vertical="center"/>
    </xf>
    <xf numFmtId="57" fontId="0" fillId="0" borderId="14" xfId="0" applyNumberFormat="1" applyFont="1" applyFill="1" applyBorder="1" applyAlignment="1">
      <alignment horizontal="center" vertical="center" wrapText="1"/>
    </xf>
    <xf numFmtId="176" fontId="0" fillId="0" borderId="14" xfId="98" applyNumberFormat="1" applyFont="1" applyFill="1" applyBorder="1" applyAlignment="1">
      <alignment vertical="center" wrapText="1"/>
    </xf>
    <xf numFmtId="176" fontId="0" fillId="0" borderId="14" xfId="98" applyNumberFormat="1" applyFont="1" applyFill="1" applyBorder="1" applyAlignment="1">
      <alignment horizontal="center" vertical="center" wrapText="1"/>
    </xf>
    <xf numFmtId="0" fontId="0" fillId="0" borderId="14" xfId="98" applyFont="1" applyFill="1" applyBorder="1" applyAlignment="1">
      <alignment horizontal="left" vertical="center" wrapText="1"/>
    </xf>
    <xf numFmtId="0" fontId="15" fillId="0" borderId="14" xfId="0" applyFont="1" applyFill="1" applyBorder="1" applyAlignment="1">
      <alignment horizontal="center" vertical="center"/>
    </xf>
    <xf numFmtId="178" fontId="15" fillId="0" borderId="14" xfId="0" applyNumberFormat="1" applyFont="1" applyFill="1" applyBorder="1" applyAlignment="1">
      <alignment horizontal="center" vertical="center"/>
    </xf>
    <xf numFmtId="178" fontId="15" fillId="0" borderId="14" xfId="0" applyNumberFormat="1" applyFont="1" applyFill="1" applyBorder="1" applyAlignment="1">
      <alignment vertical="center"/>
    </xf>
    <xf numFmtId="180" fontId="0" fillId="0" borderId="14" xfId="0" applyNumberFormat="1" applyFont="1" applyFill="1" applyBorder="1" applyAlignment="1">
      <alignment horizontal="left" vertical="center"/>
    </xf>
    <xf numFmtId="49" fontId="0" fillId="0" borderId="14" xfId="0" applyNumberFormat="1" applyFont="1" applyFill="1" applyBorder="1" applyAlignment="1">
      <alignment horizontal="center" vertical="center" wrapText="1"/>
    </xf>
    <xf numFmtId="0" fontId="0" fillId="0" borderId="14" xfId="123" applyFont="1" applyFill="1" applyBorder="1" applyAlignment="1">
      <alignment horizontal="left" vertical="center" wrapText="1"/>
    </xf>
    <xf numFmtId="0" fontId="0" fillId="0" borderId="14" xfId="123" applyFont="1" applyFill="1" applyBorder="1" applyAlignment="1">
      <alignment vertical="center" wrapText="1"/>
    </xf>
    <xf numFmtId="179" fontId="0" fillId="0" borderId="14" xfId="0" applyNumberFormat="1" applyFont="1" applyFill="1" applyBorder="1" applyAlignment="1">
      <alignment vertical="center" wrapText="1"/>
    </xf>
    <xf numFmtId="176" fontId="0" fillId="0" borderId="14" xfId="115" applyNumberFormat="1" applyFont="1" applyFill="1" applyBorder="1" applyAlignment="1">
      <alignment horizontal="left" vertical="center" wrapText="1"/>
    </xf>
    <xf numFmtId="179" fontId="0" fillId="0" borderId="14" xfId="115" applyNumberFormat="1" applyFont="1" applyFill="1" applyBorder="1" applyAlignment="1">
      <alignment horizontal="center" vertical="center" wrapText="1"/>
    </xf>
    <xf numFmtId="0" fontId="14" fillId="0" borderId="14" xfId="0" applyNumberFormat="1" applyFont="1" applyFill="1" applyBorder="1" applyAlignment="1">
      <alignment vertical="center" wrapText="1"/>
    </xf>
    <xf numFmtId="0" fontId="14" fillId="0" borderId="14" xfId="38" applyFont="1" applyFill="1" applyBorder="1" applyAlignment="1">
      <alignment vertical="center" wrapText="1"/>
    </xf>
    <xf numFmtId="176" fontId="14" fillId="0" borderId="14" xfId="0" applyNumberFormat="1" applyFont="1" applyFill="1" applyBorder="1" applyAlignment="1">
      <alignment horizontal="left" vertical="center" wrapText="1"/>
    </xf>
    <xf numFmtId="0" fontId="14" fillId="0" borderId="14" xfId="0" applyFont="1" applyFill="1" applyBorder="1" applyAlignment="1">
      <alignment horizontal="left" vertical="center" wrapText="1"/>
    </xf>
    <xf numFmtId="177" fontId="49" fillId="0" borderId="14" xfId="0" applyNumberFormat="1" applyFont="1" applyFill="1" applyBorder="1" applyAlignment="1">
      <alignment horizontal="center" vertical="center" wrapText="1"/>
    </xf>
    <xf numFmtId="176" fontId="49" fillId="0" borderId="14" xfId="0" applyNumberFormat="1" applyFont="1" applyFill="1" applyBorder="1" applyAlignment="1">
      <alignment horizontal="center" vertical="center" wrapText="1"/>
    </xf>
    <xf numFmtId="176" fontId="16" fillId="0" borderId="14" xfId="0" applyNumberFormat="1" applyFont="1" applyFill="1" applyBorder="1" applyAlignment="1">
      <alignment horizontal="center" vertical="center" wrapText="1"/>
    </xf>
    <xf numFmtId="176" fontId="49" fillId="0" borderId="14" xfId="0" applyNumberFormat="1" applyFont="1" applyFill="1" applyBorder="1" applyAlignment="1">
      <alignment vertical="center" wrapText="1"/>
    </xf>
    <xf numFmtId="0" fontId="16" fillId="0" borderId="14" xfId="0" applyFont="1" applyFill="1" applyBorder="1" applyAlignment="1">
      <alignment horizontal="center" vertical="center" wrapText="1"/>
    </xf>
    <xf numFmtId="176" fontId="16" fillId="0" borderId="14" xfId="0" applyNumberFormat="1" applyFont="1" applyFill="1" applyBorder="1" applyAlignment="1">
      <alignment vertical="center" wrapText="1"/>
    </xf>
    <xf numFmtId="177" fontId="16" fillId="0" borderId="14" xfId="0" applyNumberFormat="1" applyFont="1" applyFill="1" applyBorder="1" applyAlignment="1">
      <alignment horizontal="center" vertical="center" wrapText="1"/>
    </xf>
    <xf numFmtId="0" fontId="16" fillId="0" borderId="14" xfId="94" applyNumberFormat="1" applyFont="1" applyFill="1" applyBorder="1" applyAlignment="1">
      <alignment vertical="center" wrapText="1"/>
    </xf>
    <xf numFmtId="0" fontId="16" fillId="0" borderId="14" xfId="94" applyNumberFormat="1" applyFont="1" applyFill="1" applyBorder="1" applyAlignment="1">
      <alignment horizontal="center" vertical="center" wrapText="1"/>
    </xf>
    <xf numFmtId="176" fontId="49" fillId="0" borderId="14" xfId="61" applyNumberFormat="1" applyFont="1" applyFill="1" applyBorder="1" applyAlignment="1">
      <alignment vertical="center" wrapText="1"/>
    </xf>
    <xf numFmtId="177" fontId="16" fillId="0" borderId="14" xfId="94" applyNumberFormat="1" applyFont="1" applyFill="1" applyBorder="1" applyAlignment="1">
      <alignment horizontal="center" vertical="center" wrapText="1"/>
    </xf>
    <xf numFmtId="176" fontId="16" fillId="0" borderId="11" xfId="0" applyNumberFormat="1" applyFont="1" applyFill="1" applyBorder="1" applyAlignment="1">
      <alignment horizontal="left" vertical="center" wrapText="1"/>
    </xf>
    <xf numFmtId="0" fontId="16" fillId="0" borderId="15" xfId="0" applyFont="1" applyFill="1" applyBorder="1" applyAlignment="1">
      <alignment horizontal="center" vertical="center" wrapText="1"/>
    </xf>
    <xf numFmtId="176" fontId="16" fillId="0" borderId="15" xfId="0" applyNumberFormat="1" applyFont="1" applyFill="1" applyBorder="1" applyAlignment="1">
      <alignment horizontal="left" vertical="center" wrapText="1"/>
    </xf>
    <xf numFmtId="0" fontId="49" fillId="0" borderId="14" xfId="0"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176" fontId="16" fillId="0" borderId="14" xfId="79" applyNumberFormat="1" applyFont="1" applyFill="1" applyBorder="1" applyAlignment="1">
      <alignment horizontal="center" vertical="center" wrapText="1"/>
    </xf>
    <xf numFmtId="0" fontId="16" fillId="0" borderId="14" xfId="0" applyFont="1" applyFill="1" applyBorder="1" applyAlignment="1">
      <alignment vertical="center" wrapText="1"/>
    </xf>
    <xf numFmtId="176" fontId="16" fillId="0" borderId="14" xfId="70" applyNumberFormat="1" applyFont="1" applyFill="1" applyBorder="1" applyAlignment="1">
      <alignment vertical="center" wrapText="1"/>
    </xf>
    <xf numFmtId="176" fontId="16" fillId="0" borderId="14" xfId="70" applyNumberFormat="1" applyFont="1" applyFill="1" applyBorder="1" applyAlignment="1">
      <alignment horizontal="center" vertical="center" wrapText="1"/>
    </xf>
    <xf numFmtId="176" fontId="16" fillId="0" borderId="14" xfId="95" applyNumberFormat="1" applyFont="1" applyFill="1" applyBorder="1" applyAlignment="1">
      <alignment vertical="center" wrapText="1"/>
    </xf>
    <xf numFmtId="176" fontId="16" fillId="0" borderId="14" xfId="95" applyNumberFormat="1" applyFont="1" applyFill="1" applyBorder="1" applyAlignment="1">
      <alignment horizontal="center" vertical="center" wrapText="1"/>
    </xf>
    <xf numFmtId="177" fontId="16" fillId="0" borderId="14" xfId="95" applyNumberFormat="1" applyFont="1" applyFill="1" applyBorder="1" applyAlignment="1">
      <alignment horizontal="center" vertical="center" wrapText="1"/>
    </xf>
    <xf numFmtId="0" fontId="16" fillId="0" borderId="14" xfId="70" applyFont="1" applyFill="1" applyBorder="1" applyAlignment="1">
      <alignment vertical="center" wrapText="1"/>
    </xf>
    <xf numFmtId="0" fontId="16" fillId="0" borderId="14" xfId="70" applyFont="1" applyFill="1" applyBorder="1" applyAlignment="1">
      <alignment horizontal="center" vertical="center" wrapText="1"/>
    </xf>
    <xf numFmtId="177" fontId="16" fillId="0" borderId="14" xfId="70" applyNumberFormat="1" applyFont="1" applyFill="1" applyBorder="1" applyAlignment="1">
      <alignment horizontal="center" vertical="center" wrapText="1"/>
    </xf>
    <xf numFmtId="0" fontId="16" fillId="0" borderId="14" xfId="70" applyNumberFormat="1" applyFont="1" applyFill="1" applyBorder="1" applyAlignment="1" applyProtection="1">
      <alignment horizontal="center" vertical="center" wrapText="1"/>
      <protection locked="0"/>
    </xf>
    <xf numFmtId="0" fontId="49" fillId="0" borderId="14" xfId="70" applyFont="1" applyFill="1" applyBorder="1" applyAlignment="1">
      <alignment vertical="center" wrapText="1"/>
    </xf>
    <xf numFmtId="0" fontId="49" fillId="0" borderId="14" xfId="0" applyFont="1" applyFill="1" applyBorder="1" applyAlignment="1">
      <alignment vertical="center" wrapText="1"/>
    </xf>
    <xf numFmtId="176" fontId="1" fillId="0" borderId="14" xfId="0" applyNumberFormat="1" applyFont="1" applyFill="1" applyBorder="1" applyAlignment="1">
      <alignment vertical="center" wrapText="1"/>
    </xf>
    <xf numFmtId="176" fontId="1" fillId="0" borderId="14" xfId="0" applyNumberFormat="1" applyFont="1" applyFill="1" applyBorder="1" applyAlignment="1">
      <alignment horizontal="center" vertical="center" wrapText="1"/>
    </xf>
    <xf numFmtId="176" fontId="16" fillId="0" borderId="14" xfId="0" applyNumberFormat="1" applyFont="1" applyFill="1" applyBorder="1" applyAlignment="1">
      <alignment horizontal="left" vertical="center" wrapText="1"/>
    </xf>
    <xf numFmtId="179" fontId="16" fillId="0" borderId="14"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14" xfId="0" applyFont="1" applyFill="1" applyBorder="1" applyAlignment="1">
      <alignment horizontal="left" vertical="center" wrapText="1"/>
    </xf>
    <xf numFmtId="176" fontId="49" fillId="0" borderId="14" xfId="0" applyNumberFormat="1" applyFont="1" applyFill="1" applyBorder="1" applyAlignment="1">
      <alignment horizontal="left" vertical="center" wrapText="1"/>
    </xf>
    <xf numFmtId="179" fontId="49" fillId="0" borderId="14" xfId="0" applyNumberFormat="1" applyFont="1" applyFill="1" applyBorder="1" applyAlignment="1">
      <alignment horizontal="center" vertical="center" wrapText="1"/>
    </xf>
    <xf numFmtId="0" fontId="16" fillId="0" borderId="14" xfId="0" applyNumberFormat="1" applyFont="1" applyFill="1" applyBorder="1" applyAlignment="1">
      <alignment horizontal="left" vertical="center" wrapText="1"/>
    </xf>
    <xf numFmtId="176" fontId="16" fillId="0" borderId="14" xfId="95" applyNumberFormat="1" applyFont="1" applyFill="1" applyBorder="1" applyAlignment="1">
      <alignment horizontal="left" vertical="center" wrapText="1"/>
    </xf>
    <xf numFmtId="0" fontId="16" fillId="0" borderId="14" xfId="95" applyFont="1" applyFill="1" applyBorder="1" applyAlignment="1">
      <alignment horizontal="center" vertical="center" wrapText="1"/>
    </xf>
    <xf numFmtId="0" fontId="16" fillId="0" borderId="14" xfId="95" applyFont="1" applyFill="1" applyBorder="1" applyAlignment="1">
      <alignment vertical="center" wrapText="1"/>
    </xf>
    <xf numFmtId="0" fontId="49" fillId="0" borderId="14" xfId="0" applyFont="1" applyFill="1" applyBorder="1" applyAlignment="1">
      <alignment horizontal="left" vertical="center" wrapText="1"/>
    </xf>
    <xf numFmtId="176" fontId="1" fillId="0" borderId="14" xfId="0" applyNumberFormat="1" applyFont="1" applyFill="1" applyBorder="1" applyAlignment="1">
      <alignment horizontal="left" vertical="center" wrapText="1"/>
    </xf>
    <xf numFmtId="179" fontId="1" fillId="0" borderId="14" xfId="0" applyNumberFormat="1" applyFont="1" applyFill="1" applyBorder="1" applyAlignment="1">
      <alignment horizontal="center" vertical="center" wrapText="1"/>
    </xf>
    <xf numFmtId="0" fontId="49" fillId="0" borderId="14" xfId="0" applyNumberFormat="1" applyFont="1" applyFill="1" applyBorder="1" applyAlignment="1">
      <alignment horizontal="left" vertical="center" wrapText="1"/>
    </xf>
    <xf numFmtId="176" fontId="16" fillId="0" borderId="14" xfId="61" applyNumberFormat="1" applyFont="1" applyFill="1" applyBorder="1" applyAlignment="1">
      <alignment vertical="center" wrapText="1"/>
    </xf>
    <xf numFmtId="0" fontId="16" fillId="0" borderId="14" xfId="61" applyFont="1" applyFill="1" applyBorder="1" applyAlignment="1">
      <alignment horizontal="center" vertical="center" wrapText="1"/>
    </xf>
    <xf numFmtId="49" fontId="16" fillId="0" borderId="14" xfId="0" applyNumberFormat="1" applyFont="1" applyFill="1" applyBorder="1" applyAlignment="1" applyProtection="1">
      <alignment horizontal="center" vertical="center" wrapText="1"/>
      <protection locked="0"/>
    </xf>
    <xf numFmtId="0" fontId="16" fillId="0" borderId="14" xfId="0" applyNumberFormat="1"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16" fillId="0" borderId="14" xfId="0" applyFont="1" applyFill="1" applyBorder="1" applyAlignment="1">
      <alignment vertical="center"/>
    </xf>
    <xf numFmtId="181" fontId="1" fillId="0" borderId="0" xfId="0" applyNumberFormat="1" applyFont="1" applyFill="1" applyBorder="1" applyAlignment="1">
      <alignment vertical="center" wrapText="1"/>
    </xf>
    <xf numFmtId="0" fontId="16" fillId="0" borderId="14" xfId="38" applyFont="1" applyFill="1" applyBorder="1" applyAlignment="1">
      <alignment vertical="center" wrapText="1"/>
    </xf>
    <xf numFmtId="0" fontId="16" fillId="0" borderId="14" xfId="38" applyFont="1" applyFill="1" applyBorder="1" applyAlignment="1">
      <alignment horizontal="center" vertical="center" wrapText="1"/>
    </xf>
    <xf numFmtId="0" fontId="16" fillId="0" borderId="14" xfId="0" applyNumberFormat="1" applyFont="1" applyFill="1" applyBorder="1" applyAlignment="1">
      <alignment vertical="center" wrapText="1"/>
    </xf>
    <xf numFmtId="176" fontId="16" fillId="0" borderId="14" xfId="79" applyNumberFormat="1" applyFont="1" applyFill="1" applyBorder="1" applyAlignment="1">
      <alignment vertical="center" wrapText="1"/>
    </xf>
    <xf numFmtId="177" fontId="16" fillId="0" borderId="14" xfId="79" applyNumberFormat="1" applyFont="1" applyFill="1" applyBorder="1" applyAlignment="1">
      <alignment horizontal="center" vertical="center" wrapText="1"/>
    </xf>
    <xf numFmtId="176" fontId="16" fillId="0" borderId="14" xfId="0" applyNumberFormat="1" applyFont="1" applyFill="1" applyBorder="1" applyAlignment="1">
      <alignment vertical="center" wrapText="1" shrinkToFit="1"/>
    </xf>
    <xf numFmtId="176" fontId="16" fillId="0" borderId="14" xfId="0" applyNumberFormat="1" applyFont="1" applyFill="1" applyBorder="1" applyAlignment="1">
      <alignment horizontal="center" vertical="center" wrapText="1" shrinkToFit="1"/>
    </xf>
    <xf numFmtId="0" fontId="16" fillId="0" borderId="14" xfId="0" applyFont="1" applyFill="1" applyBorder="1" applyAlignment="1">
      <alignment horizontal="center" vertical="center"/>
    </xf>
    <xf numFmtId="0" fontId="16" fillId="0" borderId="14" xfId="98" applyFont="1" applyFill="1" applyBorder="1" applyAlignment="1">
      <alignment vertical="center" wrapText="1"/>
    </xf>
    <xf numFmtId="0" fontId="16" fillId="0" borderId="14" xfId="98" applyNumberFormat="1" applyFont="1" applyFill="1" applyBorder="1" applyAlignment="1">
      <alignment horizontal="center" vertical="center" wrapText="1"/>
    </xf>
    <xf numFmtId="176" fontId="16" fillId="0" borderId="14" xfId="38" applyNumberFormat="1" applyFont="1" applyFill="1" applyBorder="1" applyAlignment="1">
      <alignment vertical="center" wrapText="1"/>
    </xf>
    <xf numFmtId="176" fontId="16" fillId="0" borderId="14" xfId="38" applyNumberFormat="1" applyFont="1" applyFill="1" applyBorder="1" applyAlignment="1">
      <alignment horizontal="center" vertical="center" wrapText="1"/>
    </xf>
    <xf numFmtId="176" fontId="16" fillId="0" borderId="14" xfId="44" applyNumberFormat="1" applyFont="1" applyFill="1" applyBorder="1" applyAlignment="1">
      <alignment horizontal="center" vertical="center" wrapText="1"/>
    </xf>
    <xf numFmtId="176" fontId="16" fillId="0" borderId="14" xfId="44"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179" fontId="16" fillId="0" borderId="14" xfId="0" applyNumberFormat="1" applyFont="1" applyFill="1" applyBorder="1" applyAlignment="1">
      <alignment horizontal="left" vertical="center" wrapText="1"/>
    </xf>
    <xf numFmtId="57" fontId="16" fillId="0" borderId="14" xfId="0" applyNumberFormat="1" applyFont="1" applyFill="1" applyBorder="1" applyAlignment="1">
      <alignment horizontal="center" vertical="center" wrapText="1"/>
    </xf>
    <xf numFmtId="176" fontId="16" fillId="0" borderId="14" xfId="98" applyNumberFormat="1" applyFont="1" applyFill="1" applyBorder="1" applyAlignment="1">
      <alignment vertical="center" wrapText="1"/>
    </xf>
    <xf numFmtId="176" fontId="16" fillId="0" borderId="14" xfId="98" applyNumberFormat="1" applyFont="1" applyFill="1" applyBorder="1" applyAlignment="1">
      <alignment horizontal="center" vertical="center" wrapText="1"/>
    </xf>
    <xf numFmtId="176" fontId="16" fillId="0" borderId="11" xfId="0" applyNumberFormat="1" applyFont="1" applyFill="1" applyBorder="1" applyAlignment="1">
      <alignment horizontal="center" vertical="center" wrapText="1"/>
    </xf>
    <xf numFmtId="177" fontId="16" fillId="0" borderId="14" xfId="0" applyNumberFormat="1" applyFont="1" applyFill="1" applyBorder="1" applyAlignment="1">
      <alignment horizontal="center" vertical="center"/>
    </xf>
    <xf numFmtId="176" fontId="16" fillId="0" borderId="15" xfId="0" applyNumberFormat="1" applyFont="1" applyFill="1" applyBorder="1" applyAlignment="1">
      <alignment horizontal="center" vertical="center" wrapText="1"/>
    </xf>
    <xf numFmtId="0" fontId="16" fillId="0" borderId="14" xfId="98" applyFont="1" applyFill="1" applyBorder="1" applyAlignment="1">
      <alignment horizontal="left" vertical="center" wrapText="1"/>
    </xf>
    <xf numFmtId="49" fontId="16" fillId="0" borderId="14" xfId="0" applyNumberFormat="1" applyFont="1" applyFill="1" applyBorder="1" applyAlignment="1">
      <alignment horizontal="center" vertical="center" wrapText="1"/>
    </xf>
    <xf numFmtId="0" fontId="16" fillId="0" borderId="14" xfId="123" applyFont="1" applyFill="1" applyBorder="1" applyAlignment="1">
      <alignment horizontal="left" vertical="center" wrapText="1"/>
    </xf>
    <xf numFmtId="0" fontId="16" fillId="0" borderId="14" xfId="123" applyFont="1" applyFill="1" applyBorder="1" applyAlignment="1">
      <alignment vertical="center" wrapText="1"/>
    </xf>
    <xf numFmtId="0" fontId="49" fillId="0" borderId="14" xfId="123" applyFont="1" applyFill="1" applyBorder="1" applyAlignment="1">
      <alignment vertical="center" wrapText="1"/>
    </xf>
    <xf numFmtId="179" fontId="16" fillId="0" borderId="14" xfId="0" applyNumberFormat="1" applyFont="1" applyFill="1" applyBorder="1" applyAlignment="1">
      <alignment vertical="center" wrapText="1"/>
    </xf>
    <xf numFmtId="176" fontId="16" fillId="0" borderId="14" xfId="115" applyNumberFormat="1" applyFont="1" applyFill="1" applyBorder="1" applyAlignment="1">
      <alignment horizontal="left" vertical="center" wrapText="1"/>
    </xf>
    <xf numFmtId="179" fontId="16" fillId="0" borderId="14" xfId="115"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0" fontId="50" fillId="0" borderId="14" xfId="0" applyFont="1" applyFill="1" applyBorder="1" applyAlignment="1">
      <alignment vertical="center" wrapText="1"/>
    </xf>
    <xf numFmtId="0" fontId="51" fillId="0" borderId="14" xfId="0" applyFont="1" applyFill="1" applyBorder="1" applyAlignment="1">
      <alignment vertical="center" wrapText="1"/>
    </xf>
    <xf numFmtId="0" fontId="49" fillId="0" borderId="14" xfId="0" applyNumberFormat="1" applyFont="1" applyFill="1" applyBorder="1" applyAlignment="1">
      <alignment vertical="center" wrapText="1"/>
    </xf>
    <xf numFmtId="0" fontId="49" fillId="0" borderId="14" xfId="38" applyFont="1" applyFill="1" applyBorder="1" applyAlignment="1">
      <alignment vertical="center" wrapText="1"/>
    </xf>
    <xf numFmtId="176" fontId="16" fillId="0" borderId="0" xfId="0" applyNumberFormat="1" applyFont="1" applyFill="1" applyBorder="1" applyAlignment="1">
      <alignmen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vertical="center" wrapText="1"/>
    </xf>
    <xf numFmtId="0" fontId="2" fillId="3" borderId="0" xfId="0" applyFont="1" applyFill="1" applyBorder="1" applyAlignment="1">
      <alignment vertical="center" wrapText="1"/>
    </xf>
    <xf numFmtId="0" fontId="1" fillId="3" borderId="0" xfId="0" applyFont="1" applyFill="1" applyAlignment="1">
      <alignment vertical="top" wrapText="1"/>
    </xf>
    <xf numFmtId="0" fontId="2" fillId="3" borderId="0" xfId="0" applyFont="1" applyFill="1" applyAlignment="1">
      <alignment vertical="top" wrapText="1"/>
    </xf>
    <xf numFmtId="176" fontId="1" fillId="3" borderId="0" xfId="0" applyNumberFormat="1" applyFont="1" applyFill="1" applyBorder="1" applyAlignment="1">
      <alignment vertical="center" wrapText="1"/>
    </xf>
    <xf numFmtId="0" fontId="0" fillId="3" borderId="0" xfId="0" applyFont="1" applyFill="1" applyBorder="1" applyAlignment="1">
      <alignment horizontal="center" vertical="center" wrapText="1"/>
    </xf>
    <xf numFmtId="0" fontId="0" fillId="3" borderId="0" xfId="0" applyFont="1" applyFill="1" applyBorder="1" applyAlignment="1">
      <alignment vertical="center" wrapText="1"/>
    </xf>
    <xf numFmtId="0" fontId="2" fillId="3" borderId="14" xfId="0" applyFont="1" applyFill="1" applyBorder="1" applyAlignment="1">
      <alignment horizontal="center" vertical="center" wrapText="1"/>
    </xf>
    <xf numFmtId="176" fontId="2" fillId="3" borderId="14"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176" fontId="2" fillId="3" borderId="14" xfId="0" applyNumberFormat="1" applyFont="1" applyFill="1" applyBorder="1" applyAlignment="1">
      <alignment horizontal="left" vertical="center" wrapText="1"/>
    </xf>
    <xf numFmtId="0" fontId="1" fillId="3" borderId="14" xfId="0" applyFont="1" applyFill="1" applyBorder="1" applyAlignment="1">
      <alignment vertical="center" wrapText="1"/>
    </xf>
    <xf numFmtId="0" fontId="1" fillId="3" borderId="14" xfId="0" applyNumberFormat="1" applyFont="1" applyFill="1" applyBorder="1" applyAlignment="1">
      <alignment vertical="center" wrapText="1"/>
    </xf>
    <xf numFmtId="176" fontId="1" fillId="3" borderId="14" xfId="0" applyNumberFormat="1" applyFont="1" applyFill="1" applyBorder="1" applyAlignment="1">
      <alignment vertical="center" wrapText="1"/>
    </xf>
    <xf numFmtId="176" fontId="1" fillId="3" borderId="14" xfId="0" applyNumberFormat="1" applyFont="1" applyFill="1" applyBorder="1" applyAlignment="1">
      <alignment horizontal="center" vertical="center" wrapText="1"/>
    </xf>
    <xf numFmtId="176" fontId="1" fillId="3" borderId="14" xfId="0" applyNumberFormat="1" applyFont="1" applyFill="1" applyBorder="1" applyAlignment="1">
      <alignment horizontal="left" vertical="center" wrapText="1"/>
    </xf>
    <xf numFmtId="0" fontId="1" fillId="3" borderId="14" xfId="0" applyFont="1" applyFill="1" applyBorder="1" applyAlignment="1">
      <alignment horizontal="left" vertical="center" wrapText="1"/>
    </xf>
    <xf numFmtId="176" fontId="1" fillId="3" borderId="14" xfId="70" applyNumberFormat="1" applyFont="1" applyFill="1" applyBorder="1" applyAlignment="1">
      <alignment horizontal="left" vertical="center" wrapText="1"/>
    </xf>
    <xf numFmtId="0" fontId="1" fillId="3" borderId="14" xfId="38" applyFont="1" applyFill="1" applyBorder="1" applyAlignment="1">
      <alignment horizontal="center" vertical="center" wrapText="1"/>
    </xf>
    <xf numFmtId="176" fontId="1" fillId="3" borderId="14" xfId="70" applyNumberFormat="1" applyFont="1" applyFill="1" applyBorder="1" applyAlignment="1">
      <alignment horizontal="center" vertical="center" wrapText="1"/>
    </xf>
    <xf numFmtId="176" fontId="1" fillId="3" borderId="0" xfId="0" applyNumberFormat="1" applyFont="1" applyFill="1" applyBorder="1" applyAlignment="1">
      <alignment horizontal="center" vertical="center" wrapText="1"/>
    </xf>
    <xf numFmtId="0" fontId="2" fillId="3" borderId="14" xfId="38" applyFont="1" applyFill="1" applyBorder="1" applyAlignment="1">
      <alignment horizontal="center" vertical="center" wrapText="1"/>
    </xf>
    <xf numFmtId="0" fontId="2" fillId="3" borderId="14" xfId="0" applyFont="1" applyFill="1" applyBorder="1" applyAlignment="1">
      <alignment vertical="center" wrapText="1"/>
    </xf>
    <xf numFmtId="0" fontId="1" fillId="3" borderId="14" xfId="0" applyNumberFormat="1" applyFont="1" applyFill="1" applyBorder="1" applyAlignment="1">
      <alignment horizontal="left" vertical="center" wrapText="1"/>
    </xf>
    <xf numFmtId="179" fontId="1" fillId="3" borderId="14" xfId="0" applyNumberFormat="1" applyFont="1" applyFill="1" applyBorder="1" applyAlignment="1">
      <alignment horizontal="center" vertical="center" wrapText="1"/>
    </xf>
    <xf numFmtId="0" fontId="1" fillId="3" borderId="14" xfId="123" applyFont="1" applyFill="1" applyBorder="1" applyAlignment="1">
      <alignment vertical="center" wrapText="1"/>
    </xf>
    <xf numFmtId="0" fontId="1" fillId="3" borderId="0" xfId="0" applyFont="1" applyFill="1" applyBorder="1" applyAlignment="1">
      <alignment horizontal="left" vertical="center" wrapText="1"/>
    </xf>
    <xf numFmtId="176" fontId="1" fillId="3" borderId="0" xfId="0" applyNumberFormat="1" applyFont="1" applyFill="1" applyBorder="1" applyAlignment="1">
      <alignment horizontal="justify" vertical="center" wrapText="1"/>
    </xf>
    <xf numFmtId="176" fontId="1" fillId="3" borderId="0" xfId="0" applyNumberFormat="1" applyFont="1" applyFill="1" applyBorder="1" applyAlignment="1">
      <alignment horizontal="left" vertical="center" wrapText="1"/>
    </xf>
    <xf numFmtId="176" fontId="1" fillId="3" borderId="0" xfId="70" applyNumberFormat="1" applyFont="1" applyFill="1" applyBorder="1" applyAlignment="1">
      <alignment horizontal="left" vertical="center" wrapText="1"/>
    </xf>
    <xf numFmtId="176" fontId="1" fillId="3" borderId="0" xfId="70" applyNumberFormat="1" applyFont="1" applyFill="1" applyBorder="1" applyAlignment="1">
      <alignment horizontal="center" vertical="center" wrapText="1"/>
    </xf>
    <xf numFmtId="176" fontId="2" fillId="3" borderId="0" xfId="0" applyNumberFormat="1" applyFont="1" applyFill="1" applyBorder="1" applyAlignment="1">
      <alignment horizontal="center" vertical="center" wrapText="1"/>
    </xf>
    <xf numFmtId="176" fontId="2" fillId="3" borderId="0" xfId="0" applyNumberFormat="1" applyFont="1" applyFill="1" applyBorder="1" applyAlignment="1">
      <alignment vertical="center" wrapText="1"/>
    </xf>
    <xf numFmtId="0" fontId="1" fillId="20" borderId="0" xfId="0" applyFont="1" applyFill="1" applyBorder="1" applyAlignment="1">
      <alignment vertical="center" wrapText="1"/>
    </xf>
    <xf numFmtId="176" fontId="1" fillId="20" borderId="0" xfId="0" applyNumberFormat="1" applyFont="1" applyFill="1" applyBorder="1" applyAlignment="1">
      <alignment vertical="center" wrapText="1"/>
    </xf>
    <xf numFmtId="0" fontId="3" fillId="3" borderId="0" xfId="0" applyFont="1" applyFill="1" applyBorder="1" applyAlignment="1">
      <alignment vertical="center"/>
    </xf>
    <xf numFmtId="0" fontId="3" fillId="20" borderId="0" xfId="0" applyFont="1" applyFill="1" applyBorder="1" applyAlignment="1">
      <alignment vertical="center"/>
    </xf>
    <xf numFmtId="0" fontId="1" fillId="3" borderId="0" xfId="0" applyFont="1" applyFill="1" applyBorder="1" applyAlignment="1">
      <alignment vertical="center"/>
    </xf>
    <xf numFmtId="0" fontId="1" fillId="20" borderId="0" xfId="0" applyFont="1" applyFill="1" applyBorder="1" applyAlignment="1">
      <alignment vertical="center"/>
    </xf>
    <xf numFmtId="0" fontId="4" fillId="3" borderId="0" xfId="0" applyFont="1" applyFill="1" applyBorder="1" applyAlignment="1">
      <alignment vertical="center" wrapText="1"/>
    </xf>
    <xf numFmtId="176" fontId="4" fillId="3" borderId="0" xfId="0" applyNumberFormat="1" applyFont="1" applyFill="1" applyBorder="1" applyAlignment="1">
      <alignment vertical="center" wrapText="1"/>
    </xf>
    <xf numFmtId="0" fontId="5" fillId="3" borderId="0" xfId="0" applyFont="1" applyFill="1" applyBorder="1" applyAlignment="1">
      <alignment vertical="center" wrapText="1"/>
    </xf>
    <xf numFmtId="0" fontId="1" fillId="3" borderId="0" xfId="0" applyFont="1" applyFill="1" applyBorder="1" applyAlignment="1">
      <alignment vertical="top" wrapText="1"/>
    </xf>
    <xf numFmtId="176" fontId="0" fillId="3" borderId="0" xfId="0" applyNumberFormat="1" applyFont="1" applyFill="1" applyBorder="1" applyAlignment="1">
      <alignment vertical="center" wrapText="1"/>
    </xf>
    <xf numFmtId="176" fontId="0" fillId="3" borderId="0" xfId="0" applyNumberFormat="1" applyFont="1" applyFill="1" applyBorder="1" applyAlignment="1">
      <alignment horizontal="center" vertical="center" wrapText="1"/>
    </xf>
    <xf numFmtId="177" fontId="0" fillId="3" borderId="0" xfId="0" applyNumberFormat="1" applyFont="1" applyFill="1" applyBorder="1" applyAlignment="1">
      <alignment horizontal="center" vertical="center" wrapText="1"/>
    </xf>
    <xf numFmtId="176" fontId="3" fillId="3" borderId="0" xfId="0" applyNumberFormat="1" applyFont="1" applyFill="1" applyBorder="1" applyAlignment="1">
      <alignment horizontal="center" vertical="center" wrapText="1"/>
    </xf>
    <xf numFmtId="176" fontId="3" fillId="3" borderId="0" xfId="0" applyNumberFormat="1" applyFont="1" applyFill="1" applyBorder="1" applyAlignment="1">
      <alignment horizontal="left" vertical="center" wrapText="1"/>
    </xf>
    <xf numFmtId="179" fontId="3" fillId="3" borderId="0" xfId="0" applyNumberFormat="1" applyFont="1" applyFill="1" applyBorder="1" applyAlignment="1">
      <alignment horizontal="center" vertical="center" wrapText="1"/>
    </xf>
    <xf numFmtId="176" fontId="9" fillId="3" borderId="0" xfId="0" applyNumberFormat="1" applyFont="1" applyFill="1" applyBorder="1" applyAlignment="1">
      <alignment horizontal="center" vertical="center" wrapText="1"/>
    </xf>
    <xf numFmtId="177" fontId="49" fillId="3" borderId="14" xfId="0" applyNumberFormat="1" applyFont="1" applyFill="1" applyBorder="1" applyAlignment="1">
      <alignment horizontal="center" vertical="center" wrapText="1"/>
    </xf>
    <xf numFmtId="176" fontId="49" fillId="3" borderId="14" xfId="0" applyNumberFormat="1" applyFont="1" applyFill="1" applyBorder="1" applyAlignment="1">
      <alignment horizontal="center" vertical="center" wrapText="1"/>
    </xf>
    <xf numFmtId="176" fontId="49" fillId="3" borderId="14" xfId="0" applyNumberFormat="1" applyFont="1" applyFill="1" applyBorder="1" applyAlignment="1">
      <alignment vertical="center" wrapText="1"/>
    </xf>
    <xf numFmtId="177" fontId="16" fillId="3" borderId="14" xfId="0" applyNumberFormat="1" applyFont="1" applyFill="1" applyBorder="1" applyAlignment="1">
      <alignment horizontal="center" vertical="center" wrapText="1"/>
    </xf>
    <xf numFmtId="0" fontId="16" fillId="3" borderId="14" xfId="94" applyNumberFormat="1" applyFont="1" applyFill="1" applyBorder="1" applyAlignment="1">
      <alignment vertical="center" wrapText="1"/>
    </xf>
    <xf numFmtId="0" fontId="16" fillId="3" borderId="14" xfId="94" applyNumberFormat="1" applyFont="1" applyFill="1" applyBorder="1" applyAlignment="1">
      <alignment horizontal="center" vertical="center" wrapText="1"/>
    </xf>
    <xf numFmtId="176" fontId="49" fillId="3" borderId="14" xfId="61" applyNumberFormat="1" applyFont="1" applyFill="1" applyBorder="1" applyAlignment="1">
      <alignment vertical="center" wrapText="1"/>
    </xf>
    <xf numFmtId="177" fontId="16" fillId="3" borderId="14" xfId="94" applyNumberFormat="1" applyFont="1" applyFill="1" applyBorder="1" applyAlignment="1">
      <alignment horizontal="center" vertical="center" wrapText="1"/>
    </xf>
    <xf numFmtId="176" fontId="16" fillId="3" borderId="11" xfId="0" applyNumberFormat="1" applyFont="1" applyFill="1" applyBorder="1" applyAlignment="1">
      <alignment horizontal="left" vertical="center" wrapText="1"/>
    </xf>
    <xf numFmtId="0" fontId="16" fillId="3" borderId="15" xfId="0" applyFont="1" applyFill="1" applyBorder="1" applyAlignment="1">
      <alignment horizontal="center" vertical="center" wrapText="1"/>
    </xf>
    <xf numFmtId="176" fontId="16" fillId="3" borderId="15" xfId="0" applyNumberFormat="1" applyFont="1" applyFill="1" applyBorder="1" applyAlignment="1">
      <alignment horizontal="left" vertical="center" wrapText="1"/>
    </xf>
    <xf numFmtId="0" fontId="49" fillId="3" borderId="14" xfId="0"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176" fontId="16" fillId="3" borderId="14" xfId="79" applyNumberFormat="1" applyFont="1" applyFill="1" applyBorder="1" applyAlignment="1">
      <alignment horizontal="center" vertical="center" wrapText="1"/>
    </xf>
    <xf numFmtId="176" fontId="16" fillId="3" borderId="14" xfId="70" applyNumberFormat="1" applyFont="1" applyFill="1" applyBorder="1" applyAlignment="1">
      <alignment vertical="center" wrapText="1"/>
    </xf>
    <xf numFmtId="176" fontId="16" fillId="3" borderId="14" xfId="70" applyNumberFormat="1" applyFont="1" applyFill="1" applyBorder="1" applyAlignment="1">
      <alignment horizontal="center" vertical="center" wrapText="1"/>
    </xf>
    <xf numFmtId="176" fontId="16" fillId="3" borderId="14" xfId="95" applyNumberFormat="1" applyFont="1" applyFill="1" applyBorder="1" applyAlignment="1">
      <alignment vertical="center" wrapText="1"/>
    </xf>
    <xf numFmtId="176" fontId="16" fillId="3" borderId="14" xfId="95" applyNumberFormat="1" applyFont="1" applyFill="1" applyBorder="1" applyAlignment="1">
      <alignment horizontal="center" vertical="center" wrapText="1"/>
    </xf>
    <xf numFmtId="177" fontId="16" fillId="3" borderId="14" xfId="95" applyNumberFormat="1" applyFont="1" applyFill="1" applyBorder="1" applyAlignment="1">
      <alignment horizontal="center" vertical="center" wrapText="1"/>
    </xf>
    <xf numFmtId="0" fontId="16" fillId="3" borderId="14" xfId="70" applyFont="1" applyFill="1" applyBorder="1" applyAlignment="1">
      <alignment vertical="center" wrapText="1"/>
    </xf>
    <xf numFmtId="0" fontId="16" fillId="3" borderId="14" xfId="70" applyFont="1" applyFill="1" applyBorder="1" applyAlignment="1">
      <alignment horizontal="center" vertical="center" wrapText="1"/>
    </xf>
    <xf numFmtId="177" fontId="16" fillId="3" borderId="14" xfId="70" applyNumberFormat="1" applyFont="1" applyFill="1" applyBorder="1" applyAlignment="1">
      <alignment horizontal="center" vertical="center" wrapText="1"/>
    </xf>
    <xf numFmtId="0" fontId="16" fillId="3" borderId="14" xfId="70" applyNumberFormat="1" applyFont="1" applyFill="1" applyBorder="1" applyAlignment="1" applyProtection="1">
      <alignment horizontal="center" vertical="center" wrapText="1"/>
      <protection locked="0"/>
    </xf>
    <xf numFmtId="0" fontId="49" fillId="3" borderId="14" xfId="70" applyFont="1" applyFill="1" applyBorder="1" applyAlignment="1">
      <alignment vertical="center" wrapText="1"/>
    </xf>
    <xf numFmtId="0" fontId="49" fillId="3" borderId="14" xfId="0" applyFont="1" applyFill="1" applyBorder="1" applyAlignment="1">
      <alignment vertical="center" wrapText="1"/>
    </xf>
    <xf numFmtId="0" fontId="16" fillId="3" borderId="0" xfId="0" applyFont="1" applyFill="1" applyBorder="1" applyAlignment="1">
      <alignment vertical="center" wrapText="1"/>
    </xf>
    <xf numFmtId="176" fontId="49" fillId="3" borderId="14" xfId="0" applyNumberFormat="1" applyFont="1" applyFill="1" applyBorder="1" applyAlignment="1">
      <alignment horizontal="left" vertical="center" wrapText="1"/>
    </xf>
    <xf numFmtId="179" fontId="49" fillId="3" borderId="14" xfId="0" applyNumberFormat="1" applyFont="1" applyFill="1" applyBorder="1" applyAlignment="1">
      <alignment horizontal="center" vertical="center" wrapText="1"/>
    </xf>
    <xf numFmtId="0" fontId="16" fillId="3" borderId="14" xfId="0" applyNumberFormat="1" applyFont="1" applyFill="1" applyBorder="1" applyAlignment="1">
      <alignment horizontal="left" vertical="center" wrapText="1"/>
    </xf>
    <xf numFmtId="176" fontId="16" fillId="3" borderId="14" xfId="95" applyNumberFormat="1" applyFont="1" applyFill="1" applyBorder="1" applyAlignment="1">
      <alignment horizontal="left" vertical="center" wrapText="1"/>
    </xf>
    <xf numFmtId="0" fontId="16" fillId="3" borderId="14" xfId="95" applyFont="1" applyFill="1" applyBorder="1" applyAlignment="1">
      <alignment horizontal="center" vertical="center" wrapText="1"/>
    </xf>
    <xf numFmtId="0" fontId="16" fillId="3" borderId="14" xfId="95" applyFont="1" applyFill="1" applyBorder="1" applyAlignment="1">
      <alignment vertical="center" wrapText="1"/>
    </xf>
    <xf numFmtId="0" fontId="49" fillId="3" borderId="14" xfId="0" applyFont="1" applyFill="1" applyBorder="1" applyAlignment="1">
      <alignment horizontal="left" vertical="center" wrapText="1"/>
    </xf>
    <xf numFmtId="176" fontId="16" fillId="3" borderId="14" xfId="61" applyNumberFormat="1" applyFont="1" applyFill="1" applyBorder="1" applyAlignment="1">
      <alignment vertical="center" wrapText="1"/>
    </xf>
    <xf numFmtId="0" fontId="16" fillId="3" borderId="14" xfId="61" applyFont="1" applyFill="1" applyBorder="1" applyAlignment="1">
      <alignment horizontal="center" vertical="center" wrapText="1"/>
    </xf>
    <xf numFmtId="49" fontId="16" fillId="3" borderId="14" xfId="0" applyNumberFormat="1" applyFont="1" applyFill="1" applyBorder="1" applyAlignment="1" applyProtection="1">
      <alignment horizontal="center" vertical="center" wrapText="1"/>
      <protection locked="0"/>
    </xf>
    <xf numFmtId="0" fontId="16" fillId="3" borderId="14" xfId="0" applyNumberFormat="1" applyFont="1" applyFill="1" applyBorder="1" applyAlignment="1" applyProtection="1">
      <alignment horizontal="center" vertical="center" wrapText="1"/>
      <protection locked="0"/>
    </xf>
    <xf numFmtId="0" fontId="16" fillId="3" borderId="14" xfId="0" applyFont="1" applyFill="1" applyBorder="1" applyAlignment="1" applyProtection="1">
      <alignment horizontal="center" vertical="center" wrapText="1"/>
      <protection locked="0"/>
    </xf>
    <xf numFmtId="0" fontId="16" fillId="3" borderId="14" xfId="0" applyFont="1" applyFill="1" applyBorder="1" applyAlignment="1">
      <alignment vertical="center"/>
    </xf>
    <xf numFmtId="176" fontId="16" fillId="3" borderId="11" xfId="0" applyNumberFormat="1" applyFont="1" applyFill="1" applyBorder="1" applyAlignment="1">
      <alignment horizontal="center" vertical="center" wrapText="1"/>
    </xf>
    <xf numFmtId="176" fontId="16" fillId="3" borderId="15" xfId="0" applyNumberFormat="1" applyFont="1" applyFill="1" applyBorder="1" applyAlignment="1">
      <alignment horizontal="center" vertical="center" wrapText="1"/>
    </xf>
    <xf numFmtId="0" fontId="49" fillId="3" borderId="14" xfId="0" applyNumberFormat="1" applyFont="1" applyFill="1" applyBorder="1" applyAlignment="1">
      <alignment horizontal="left" vertical="center" wrapText="1"/>
    </xf>
    <xf numFmtId="181" fontId="1" fillId="3" borderId="0" xfId="0" applyNumberFormat="1" applyFont="1" applyFill="1" applyBorder="1" applyAlignment="1">
      <alignment vertical="center" wrapText="1"/>
    </xf>
    <xf numFmtId="181" fontId="1" fillId="20" borderId="0" xfId="0" applyNumberFormat="1" applyFont="1" applyFill="1" applyBorder="1" applyAlignment="1">
      <alignment vertical="center" wrapText="1"/>
    </xf>
    <xf numFmtId="0" fontId="16" fillId="3" borderId="14" xfId="38" applyFont="1" applyFill="1" applyBorder="1" applyAlignment="1">
      <alignment vertical="center" wrapText="1"/>
    </xf>
    <xf numFmtId="0" fontId="16" fillId="3" borderId="14" xfId="38" applyFont="1" applyFill="1" applyBorder="1" applyAlignment="1">
      <alignment horizontal="center" vertical="center" wrapText="1"/>
    </xf>
    <xf numFmtId="0" fontId="16" fillId="3" borderId="14" xfId="0" applyNumberFormat="1" applyFont="1" applyFill="1" applyBorder="1" applyAlignment="1">
      <alignment vertical="center" wrapText="1"/>
    </xf>
    <xf numFmtId="176" fontId="16" fillId="3" borderId="14" xfId="79" applyNumberFormat="1" applyFont="1" applyFill="1" applyBorder="1" applyAlignment="1">
      <alignment vertical="center" wrapText="1"/>
    </xf>
    <xf numFmtId="177" fontId="16" fillId="3" borderId="14" xfId="79" applyNumberFormat="1" applyFont="1" applyFill="1" applyBorder="1" applyAlignment="1">
      <alignment horizontal="center" vertical="center" wrapText="1"/>
    </xf>
    <xf numFmtId="176" fontId="16" fillId="3" borderId="14" xfId="0" applyNumberFormat="1" applyFont="1" applyFill="1" applyBorder="1" applyAlignment="1">
      <alignment vertical="center" wrapText="1" shrinkToFit="1"/>
    </xf>
    <xf numFmtId="176" fontId="16" fillId="3" borderId="14" xfId="0" applyNumberFormat="1" applyFont="1" applyFill="1" applyBorder="1" applyAlignment="1">
      <alignment horizontal="center" vertical="center" wrapText="1" shrinkToFit="1"/>
    </xf>
    <xf numFmtId="0" fontId="16" fillId="3" borderId="14" xfId="98" applyFont="1" applyFill="1" applyBorder="1" applyAlignment="1">
      <alignment vertical="center" wrapText="1"/>
    </xf>
    <xf numFmtId="0" fontId="16" fillId="3" borderId="14" xfId="98" applyNumberFormat="1" applyFont="1" applyFill="1" applyBorder="1" applyAlignment="1">
      <alignment horizontal="center" vertical="center" wrapText="1"/>
    </xf>
    <xf numFmtId="176" fontId="16" fillId="3" borderId="14" xfId="38" applyNumberFormat="1" applyFont="1" applyFill="1" applyBorder="1" applyAlignment="1">
      <alignment vertical="center" wrapText="1"/>
    </xf>
    <xf numFmtId="176" fontId="16" fillId="3" borderId="14" xfId="38" applyNumberFormat="1" applyFont="1" applyFill="1" applyBorder="1" applyAlignment="1">
      <alignment horizontal="center" vertical="center" wrapText="1"/>
    </xf>
    <xf numFmtId="176" fontId="16" fillId="3" borderId="14" xfId="44" applyNumberFormat="1" applyFont="1" applyFill="1" applyBorder="1" applyAlignment="1">
      <alignment horizontal="center" vertical="center" wrapText="1"/>
    </xf>
    <xf numFmtId="176" fontId="16" fillId="3" borderId="14" xfId="44"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179" fontId="16" fillId="3" borderId="14" xfId="0" applyNumberFormat="1" applyFont="1" applyFill="1" applyBorder="1" applyAlignment="1">
      <alignment horizontal="left" vertical="center" wrapText="1"/>
    </xf>
    <xf numFmtId="57" fontId="16" fillId="3" borderId="14" xfId="0" applyNumberFormat="1" applyFont="1" applyFill="1" applyBorder="1" applyAlignment="1">
      <alignment horizontal="center" vertical="center" wrapText="1"/>
    </xf>
    <xf numFmtId="176" fontId="16" fillId="3" borderId="14" xfId="98" applyNumberFormat="1" applyFont="1" applyFill="1" applyBorder="1" applyAlignment="1">
      <alignment vertical="center" wrapText="1"/>
    </xf>
    <xf numFmtId="176" fontId="16" fillId="3" borderId="14" xfId="98" applyNumberFormat="1" applyFont="1" applyFill="1" applyBorder="1" applyAlignment="1">
      <alignment horizontal="center" vertical="center" wrapText="1"/>
    </xf>
    <xf numFmtId="177" fontId="16" fillId="3" borderId="14" xfId="0" applyNumberFormat="1" applyFont="1" applyFill="1" applyBorder="1" applyAlignment="1">
      <alignment horizontal="center" vertical="center"/>
    </xf>
    <xf numFmtId="0" fontId="16" fillId="3" borderId="14" xfId="98" applyFont="1" applyFill="1" applyBorder="1" applyAlignment="1">
      <alignment horizontal="left" vertical="center" wrapText="1"/>
    </xf>
    <xf numFmtId="49" fontId="16" fillId="3" borderId="14" xfId="0" applyNumberFormat="1" applyFont="1" applyFill="1" applyBorder="1" applyAlignment="1">
      <alignment horizontal="center" vertical="center" wrapText="1"/>
    </xf>
    <xf numFmtId="0" fontId="16" fillId="3" borderId="14" xfId="123" applyFont="1" applyFill="1" applyBorder="1" applyAlignment="1">
      <alignment horizontal="left" vertical="center" wrapText="1"/>
    </xf>
    <xf numFmtId="0" fontId="16" fillId="3" borderId="14" xfId="123" applyFont="1" applyFill="1" applyBorder="1" applyAlignment="1">
      <alignment vertical="center" wrapText="1"/>
    </xf>
    <xf numFmtId="0" fontId="49" fillId="3" borderId="14" xfId="123" applyFont="1" applyFill="1" applyBorder="1" applyAlignment="1">
      <alignment vertical="center" wrapText="1"/>
    </xf>
    <xf numFmtId="179" fontId="16" fillId="3" borderId="14" xfId="0" applyNumberFormat="1" applyFont="1" applyFill="1" applyBorder="1" applyAlignment="1">
      <alignment vertical="center" wrapText="1"/>
    </xf>
    <xf numFmtId="176" fontId="16" fillId="3" borderId="14" xfId="115" applyNumberFormat="1" applyFont="1" applyFill="1" applyBorder="1" applyAlignment="1">
      <alignment horizontal="left" vertical="center" wrapText="1"/>
    </xf>
    <xf numFmtId="179" fontId="16" fillId="3" borderId="14" xfId="115" applyNumberFormat="1" applyFont="1" applyFill="1" applyBorder="1" applyAlignment="1">
      <alignment horizontal="center" vertical="center" wrapText="1"/>
    </xf>
    <xf numFmtId="0" fontId="17" fillId="3" borderId="14" xfId="0" applyFont="1" applyFill="1" applyBorder="1" applyAlignment="1">
      <alignment horizontal="center" vertical="center" wrapText="1"/>
    </xf>
    <xf numFmtId="0" fontId="50" fillId="3" borderId="14" xfId="0" applyFont="1" applyFill="1" applyBorder="1" applyAlignment="1">
      <alignment vertical="center" wrapText="1"/>
    </xf>
    <xf numFmtId="176" fontId="11" fillId="3" borderId="14" xfId="0" applyNumberFormat="1" applyFont="1" applyFill="1" applyBorder="1" applyAlignment="1">
      <alignment vertical="center" wrapText="1"/>
    </xf>
    <xf numFmtId="0" fontId="51" fillId="3" borderId="14" xfId="0" applyFont="1" applyFill="1" applyBorder="1" applyAlignment="1">
      <alignment vertical="center" wrapText="1"/>
    </xf>
    <xf numFmtId="0" fontId="49" fillId="3" borderId="14" xfId="0" applyNumberFormat="1" applyFont="1" applyFill="1" applyBorder="1" applyAlignment="1">
      <alignment vertical="center" wrapText="1"/>
    </xf>
    <xf numFmtId="0" fontId="49" fillId="3" borderId="14" xfId="38" applyFont="1" applyFill="1" applyBorder="1" applyAlignment="1">
      <alignment vertical="center" wrapText="1"/>
    </xf>
    <xf numFmtId="176" fontId="16" fillId="3" borderId="0" xfId="0" applyNumberFormat="1" applyFont="1" applyFill="1" applyBorder="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52" fillId="0" borderId="0" xfId="0" applyFont="1" applyAlignment="1">
      <alignment horizontal="left" vertical="center" wrapText="1"/>
    </xf>
    <xf numFmtId="0" fontId="23" fillId="0" borderId="0" xfId="0" applyFont="1" applyAlignment="1">
      <alignment horizontal="center" vertical="center" wrapText="1"/>
    </xf>
    <xf numFmtId="0" fontId="54"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54" fillId="0" borderId="14" xfId="0" applyFont="1" applyFill="1" applyBorder="1" applyAlignment="1">
      <alignment horizontal="left" vertical="center" wrapText="1"/>
    </xf>
    <xf numFmtId="0" fontId="54" fillId="0" borderId="14" xfId="0" applyFont="1" applyBorder="1" applyAlignment="1">
      <alignment horizontal="left" vertical="center" wrapText="1"/>
    </xf>
    <xf numFmtId="0" fontId="0" fillId="0" borderId="14" xfId="0"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182" fontId="1" fillId="0" borderId="14" xfId="0" applyNumberFormat="1" applyFont="1" applyFill="1" applyBorder="1" applyAlignment="1">
      <alignment horizontal="left" vertical="center" wrapText="1"/>
    </xf>
    <xf numFmtId="182" fontId="1" fillId="0" borderId="14" xfId="0" applyNumberFormat="1"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0" xfId="0" applyFont="1" applyAlignment="1">
      <alignment horizontal="right" vertical="center" wrapText="1"/>
    </xf>
    <xf numFmtId="179" fontId="1" fillId="0" borderId="14" xfId="0" applyNumberFormat="1" applyFont="1" applyBorder="1" applyAlignment="1">
      <alignment horizontal="center" vertical="center" wrapText="1"/>
    </xf>
    <xf numFmtId="0" fontId="0" fillId="0" borderId="14" xfId="0" applyBorder="1" applyAlignment="1">
      <alignment horizontal="left" vertical="center" wrapText="1"/>
    </xf>
    <xf numFmtId="0" fontId="0"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0" xfId="38" applyFont="1" applyFill="1" applyBorder="1" applyAlignment="1">
      <alignment horizontal="left" vertical="center" wrapText="1"/>
    </xf>
    <xf numFmtId="0" fontId="1" fillId="0" borderId="14" xfId="38" applyFont="1" applyFill="1" applyBorder="1" applyAlignment="1">
      <alignment horizontal="justify" vertical="center" wrapText="1"/>
    </xf>
    <xf numFmtId="176" fontId="1" fillId="0" borderId="14" xfId="38" applyNumberFormat="1" applyFont="1" applyFill="1" applyBorder="1" applyAlignment="1">
      <alignment horizontal="left" vertical="center" wrapText="1"/>
    </xf>
    <xf numFmtId="176" fontId="1" fillId="0" borderId="14" xfId="38" applyNumberFormat="1" applyFont="1" applyFill="1" applyBorder="1" applyAlignment="1">
      <alignment horizontal="center" vertical="center" wrapText="1"/>
    </xf>
    <xf numFmtId="176" fontId="1" fillId="0" borderId="14" xfId="38" applyNumberFormat="1" applyFont="1" applyFill="1" applyBorder="1" applyAlignment="1">
      <alignment vertical="center" wrapText="1"/>
    </xf>
    <xf numFmtId="0" fontId="3" fillId="3" borderId="10" xfId="0" applyFont="1" applyFill="1" applyBorder="1" applyAlignment="1">
      <alignment vertical="center" wrapText="1"/>
    </xf>
    <xf numFmtId="0" fontId="54" fillId="3" borderId="0" xfId="0" applyFont="1" applyFill="1" applyBorder="1" applyAlignment="1">
      <alignment horizontal="center" vertical="center" wrapText="1"/>
    </xf>
    <xf numFmtId="0" fontId="56" fillId="20" borderId="0" xfId="0" applyFont="1" applyFill="1" applyBorder="1" applyAlignment="1">
      <alignment vertical="center" wrapText="1"/>
    </xf>
    <xf numFmtId="0" fontId="1" fillId="20" borderId="0" xfId="0" applyFont="1" applyFill="1" applyAlignment="1">
      <alignment vertical="center" wrapText="1"/>
    </xf>
    <xf numFmtId="0" fontId="56" fillId="2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20"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0" xfId="0" applyFont="1" applyFill="1" applyBorder="1" applyAlignment="1">
      <alignmen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0" fontId="17" fillId="3" borderId="0" xfId="0" applyFont="1" applyFill="1" applyBorder="1" applyAlignment="1">
      <alignment horizontal="left" vertical="center" wrapText="1"/>
    </xf>
    <xf numFmtId="0" fontId="17" fillId="3" borderId="0" xfId="0" applyFont="1" applyFill="1" applyBorder="1" applyAlignment="1">
      <alignment horizontal="center" vertical="center" wrapText="1"/>
    </xf>
    <xf numFmtId="0" fontId="17" fillId="3" borderId="0" xfId="0" applyFont="1" applyFill="1" applyBorder="1" applyAlignment="1">
      <alignment vertical="center" wrapText="1"/>
    </xf>
    <xf numFmtId="0" fontId="6" fillId="3" borderId="18" xfId="0" applyFont="1" applyFill="1" applyBorder="1" applyAlignment="1">
      <alignment horizontal="center" vertical="center" wrapText="1"/>
    </xf>
    <xf numFmtId="0" fontId="54" fillId="3" borderId="20" xfId="0" applyFont="1" applyFill="1" applyBorder="1" applyAlignment="1">
      <alignment horizontal="left" vertical="center" wrapText="1"/>
    </xf>
    <xf numFmtId="176" fontId="54" fillId="3" borderId="14" xfId="0" applyNumberFormat="1" applyFont="1" applyFill="1" applyBorder="1" applyAlignment="1">
      <alignment horizontal="center" vertical="center" wrapText="1"/>
    </xf>
    <xf numFmtId="0" fontId="54" fillId="3" borderId="19" xfId="0" applyFont="1" applyFill="1" applyBorder="1" applyAlignment="1">
      <alignment horizontal="center" vertical="center" wrapText="1"/>
    </xf>
    <xf numFmtId="0" fontId="54" fillId="3" borderId="14" xfId="0" applyFont="1" applyFill="1" applyBorder="1" applyAlignment="1">
      <alignment horizontal="left" vertical="center" wrapText="1"/>
    </xf>
    <xf numFmtId="0" fontId="1" fillId="20" borderId="14" xfId="0" applyFont="1" applyFill="1" applyBorder="1" applyAlignment="1">
      <alignment horizontal="center" vertical="center" wrapText="1"/>
    </xf>
    <xf numFmtId="0" fontId="1" fillId="20" borderId="20" xfId="0" applyFont="1" applyFill="1" applyBorder="1" applyAlignment="1">
      <alignment vertical="center" wrapText="1"/>
    </xf>
    <xf numFmtId="0" fontId="1" fillId="20" borderId="20" xfId="0" applyFont="1" applyFill="1" applyBorder="1" applyAlignment="1">
      <alignment horizontal="left" vertical="center" wrapText="1"/>
    </xf>
    <xf numFmtId="0" fontId="1" fillId="20" borderId="14" xfId="0" applyFont="1" applyFill="1" applyBorder="1" applyAlignment="1">
      <alignment horizontal="left" vertical="center" wrapText="1"/>
    </xf>
    <xf numFmtId="176" fontId="1" fillId="20" borderId="14" xfId="0" applyNumberFormat="1" applyFont="1" applyFill="1" applyBorder="1" applyAlignment="1">
      <alignment horizontal="center" vertical="center" wrapText="1"/>
    </xf>
    <xf numFmtId="0" fontId="1" fillId="20" borderId="19" xfId="0" applyFont="1" applyFill="1" applyBorder="1" applyAlignment="1">
      <alignment horizontal="center" vertical="center" wrapText="1"/>
    </xf>
    <xf numFmtId="0" fontId="1" fillId="20" borderId="14" xfId="0" applyFont="1" applyFill="1" applyBorder="1" applyAlignment="1">
      <alignment vertical="center" wrapText="1"/>
    </xf>
    <xf numFmtId="0" fontId="1" fillId="20" borderId="14" xfId="0" applyNumberFormat="1" applyFont="1" applyFill="1" applyBorder="1" applyAlignment="1">
      <alignment vertical="center" wrapText="1"/>
    </xf>
    <xf numFmtId="0" fontId="1" fillId="3" borderId="20" xfId="0" applyFont="1" applyFill="1" applyBorder="1" applyAlignment="1">
      <alignment vertical="center" wrapText="1"/>
    </xf>
    <xf numFmtId="0" fontId="1" fillId="3" borderId="20" xfId="0" applyFont="1" applyFill="1" applyBorder="1" applyAlignment="1">
      <alignment horizontal="left" vertical="center" wrapText="1"/>
    </xf>
    <xf numFmtId="0" fontId="1" fillId="20" borderId="14" xfId="38" applyFont="1" applyFill="1" applyBorder="1" applyAlignment="1">
      <alignment horizontal="left" vertical="center" wrapText="1"/>
    </xf>
    <xf numFmtId="0" fontId="1" fillId="20" borderId="14" xfId="38" applyFont="1" applyFill="1" applyBorder="1" applyAlignment="1">
      <alignment horizontal="center" vertical="center" wrapText="1"/>
    </xf>
    <xf numFmtId="0" fontId="1" fillId="20" borderId="20" xfId="38" applyFont="1" applyFill="1" applyBorder="1" applyAlignment="1">
      <alignment horizontal="left" vertical="center" wrapText="1"/>
    </xf>
    <xf numFmtId="0" fontId="2" fillId="20" borderId="14" xfId="0" applyFont="1" applyFill="1" applyBorder="1" applyAlignment="1">
      <alignment horizontal="left" vertical="center" wrapText="1"/>
    </xf>
    <xf numFmtId="0" fontId="1" fillId="20" borderId="20" xfId="38" applyFont="1" applyFill="1" applyBorder="1" applyAlignment="1">
      <alignment vertical="center" wrapText="1"/>
    </xf>
    <xf numFmtId="176" fontId="1" fillId="20" borderId="14" xfId="38" applyNumberFormat="1" applyFont="1" applyFill="1" applyBorder="1" applyAlignment="1">
      <alignment horizontal="center" vertical="center" wrapText="1"/>
    </xf>
    <xf numFmtId="177" fontId="1" fillId="20" borderId="14" xfId="8" applyNumberFormat="1" applyFont="1" applyFill="1" applyBorder="1" applyAlignment="1">
      <alignment horizontal="center" vertical="center" wrapText="1"/>
    </xf>
    <xf numFmtId="0" fontId="16" fillId="20" borderId="14" xfId="0" applyFont="1" applyFill="1" applyBorder="1" applyAlignment="1">
      <alignment vertical="center" wrapText="1"/>
    </xf>
    <xf numFmtId="0" fontId="1" fillId="3" borderId="14" xfId="38" applyFont="1" applyFill="1" applyBorder="1" applyAlignment="1">
      <alignment horizontal="left" vertical="center" wrapText="1"/>
    </xf>
    <xf numFmtId="176" fontId="1" fillId="3" borderId="14" xfId="38" applyNumberFormat="1" applyFont="1" applyFill="1" applyBorder="1" applyAlignment="1">
      <alignment horizontal="center" vertical="center" wrapText="1"/>
    </xf>
    <xf numFmtId="0" fontId="16" fillId="3" borderId="14" xfId="38" applyFont="1" applyFill="1" applyBorder="1" applyAlignment="1">
      <alignment horizontal="left" vertical="center" wrapText="1"/>
    </xf>
    <xf numFmtId="176" fontId="1" fillId="20" borderId="14" xfId="0" applyNumberFormat="1" applyFont="1" applyFill="1" applyBorder="1" applyAlignment="1">
      <alignment horizontal="right" vertical="center" wrapText="1"/>
    </xf>
    <xf numFmtId="0" fontId="16" fillId="20" borderId="14" xfId="0" applyFont="1" applyFill="1" applyBorder="1" applyAlignment="1">
      <alignment horizontal="center" vertical="center" wrapText="1"/>
    </xf>
    <xf numFmtId="176" fontId="1" fillId="3" borderId="14" xfId="0" applyNumberFormat="1" applyFont="1" applyFill="1" applyBorder="1" applyAlignment="1">
      <alignment horizontal="right" vertical="center" wrapText="1"/>
    </xf>
    <xf numFmtId="176" fontId="56" fillId="20" borderId="14" xfId="0" applyNumberFormat="1" applyFont="1" applyFill="1" applyBorder="1" applyAlignment="1">
      <alignment horizontal="center" vertical="center" wrapText="1"/>
    </xf>
    <xf numFmtId="183" fontId="1" fillId="20" borderId="14" xfId="38" applyNumberFormat="1" applyFont="1" applyFill="1" applyBorder="1" applyAlignment="1">
      <alignment horizontal="center" vertical="center" wrapText="1"/>
    </xf>
    <xf numFmtId="176" fontId="1" fillId="20" borderId="14" xfId="38" applyNumberFormat="1" applyFont="1" applyFill="1" applyBorder="1" applyAlignment="1">
      <alignment horizontal="right" vertical="center" wrapText="1"/>
    </xf>
    <xf numFmtId="0" fontId="1" fillId="20" borderId="14" xfId="38" applyFont="1" applyFill="1" applyBorder="1" applyAlignment="1">
      <alignment vertical="center" wrapText="1"/>
    </xf>
    <xf numFmtId="0" fontId="1" fillId="20" borderId="14" xfId="125" applyFont="1" applyFill="1" applyBorder="1" applyAlignment="1">
      <alignment horizontal="left" vertical="center" wrapText="1"/>
    </xf>
    <xf numFmtId="176" fontId="1" fillId="3" borderId="14" xfId="38" applyNumberFormat="1" applyFont="1" applyFill="1" applyBorder="1" applyAlignment="1">
      <alignment horizontal="right" vertical="center" wrapText="1"/>
    </xf>
    <xf numFmtId="0" fontId="58" fillId="3" borderId="14" xfId="0" applyFont="1" applyFill="1" applyBorder="1" applyAlignment="1">
      <alignment horizontal="center" vertical="center" wrapText="1"/>
    </xf>
    <xf numFmtId="0" fontId="58" fillId="3" borderId="14" xfId="0" applyFont="1" applyFill="1" applyBorder="1" applyAlignment="1">
      <alignment horizontal="left" vertical="center" wrapText="1"/>
    </xf>
    <xf numFmtId="0" fontId="16" fillId="20" borderId="14" xfId="0" applyFont="1" applyFill="1" applyBorder="1" applyAlignment="1">
      <alignment horizontal="left" vertical="center" wrapText="1"/>
    </xf>
    <xf numFmtId="0" fontId="59" fillId="20" borderId="14" xfId="0" applyFont="1" applyFill="1" applyBorder="1" applyAlignment="1">
      <alignment horizontal="center" vertical="center" wrapText="1"/>
    </xf>
    <xf numFmtId="49" fontId="1" fillId="20" borderId="14" xfId="38" applyNumberFormat="1" applyFont="1" applyFill="1" applyBorder="1" applyAlignment="1">
      <alignment horizontal="left" vertical="center" wrapText="1"/>
    </xf>
    <xf numFmtId="0" fontId="16" fillId="20" borderId="14" xfId="38" applyFont="1" applyFill="1" applyBorder="1" applyAlignment="1">
      <alignment horizontal="left" vertical="center" wrapText="1"/>
    </xf>
    <xf numFmtId="0" fontId="58" fillId="3" borderId="14" xfId="0" applyFont="1" applyFill="1" applyBorder="1" applyAlignment="1">
      <alignment vertical="center" wrapText="1"/>
    </xf>
    <xf numFmtId="0" fontId="58" fillId="3" borderId="19" xfId="0" applyFont="1" applyFill="1" applyBorder="1" applyAlignment="1">
      <alignment horizontal="center" vertical="center" wrapText="1"/>
    </xf>
    <xf numFmtId="57" fontId="16" fillId="20" borderId="14" xfId="0" applyNumberFormat="1" applyFont="1" applyFill="1" applyBorder="1" applyAlignment="1">
      <alignment horizontal="center" vertical="center" wrapText="1"/>
    </xf>
    <xf numFmtId="0" fontId="16" fillId="20" borderId="19" xfId="0" applyFont="1" applyFill="1" applyBorder="1" applyAlignment="1">
      <alignment horizontal="center" vertical="center" wrapText="1"/>
    </xf>
    <xf numFmtId="179" fontId="16" fillId="20" borderId="14" xfId="0" applyNumberFormat="1" applyFont="1" applyFill="1" applyBorder="1" applyAlignment="1">
      <alignment horizontal="center" vertical="center" wrapText="1"/>
    </xf>
    <xf numFmtId="49" fontId="16" fillId="20" borderId="14" xfId="0" applyNumberFormat="1" applyFont="1" applyFill="1" applyBorder="1" applyAlignment="1">
      <alignment horizontal="center" vertical="center" wrapText="1"/>
    </xf>
    <xf numFmtId="49" fontId="1" fillId="20" borderId="14" xfId="38" applyNumberFormat="1" applyFont="1" applyFill="1" applyBorder="1" applyAlignment="1">
      <alignment horizontal="center" vertical="center" wrapText="1"/>
    </xf>
    <xf numFmtId="0" fontId="1" fillId="20" borderId="19" xfId="38" applyFont="1" applyFill="1" applyBorder="1" applyAlignment="1">
      <alignment horizontal="center" vertical="center" wrapText="1"/>
    </xf>
    <xf numFmtId="57" fontId="16" fillId="3" borderId="14" xfId="38" applyNumberFormat="1" applyFont="1" applyFill="1" applyBorder="1" applyAlignment="1">
      <alignment horizontal="center" vertical="center" wrapText="1"/>
    </xf>
    <xf numFmtId="179" fontId="16" fillId="3" borderId="14" xfId="38"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0" fillId="3" borderId="14" xfId="0" applyFont="1" applyFill="1" applyBorder="1" applyAlignment="1">
      <alignment horizontal="center" vertical="center" wrapText="1"/>
    </xf>
    <xf numFmtId="0" fontId="61" fillId="20" borderId="14" xfId="0" applyFont="1" applyFill="1" applyBorder="1" applyAlignment="1">
      <alignment horizontal="center" vertical="center" wrapText="1"/>
    </xf>
    <xf numFmtId="0" fontId="61" fillId="3" borderId="14" xfId="0" applyFont="1" applyFill="1" applyBorder="1" applyAlignment="1">
      <alignment horizontal="center" vertical="center" wrapText="1"/>
    </xf>
    <xf numFmtId="0" fontId="61" fillId="20" borderId="18" xfId="0" applyFont="1" applyFill="1" applyBorder="1" applyAlignment="1">
      <alignment horizontal="center" vertical="center" wrapText="1"/>
    </xf>
    <xf numFmtId="176" fontId="0" fillId="0" borderId="0" xfId="0" applyNumberFormat="1" applyFont="1" applyFill="1" applyBorder="1" applyAlignment="1">
      <alignment horizontal="left" vertical="center" wrapText="1"/>
    </xf>
    <xf numFmtId="176" fontId="14" fillId="0" borderId="0" xfId="0" applyNumberFormat="1" applyFont="1" applyFill="1" applyBorder="1" applyAlignment="1">
      <alignment vertical="center" wrapText="1"/>
    </xf>
    <xf numFmtId="0" fontId="0" fillId="0" borderId="0" xfId="0" applyFill="1" applyAlignment="1">
      <alignment vertical="center"/>
    </xf>
    <xf numFmtId="0" fontId="14" fillId="0" borderId="10" xfId="0" applyFont="1" applyFill="1" applyBorder="1" applyAlignment="1">
      <alignment horizontal="center" vertical="center" wrapText="1"/>
    </xf>
    <xf numFmtId="184" fontId="0" fillId="0" borderId="14" xfId="0" applyNumberFormat="1" applyFont="1" applyFill="1" applyBorder="1" applyAlignment="1">
      <alignment horizontal="center" vertical="center" wrapText="1"/>
    </xf>
    <xf numFmtId="182" fontId="64" fillId="0" borderId="14" xfId="0" applyNumberFormat="1" applyFont="1" applyFill="1" applyBorder="1" applyAlignment="1">
      <alignment horizontal="center" vertical="center" wrapText="1"/>
    </xf>
    <xf numFmtId="0" fontId="64" fillId="0" borderId="14" xfId="0" applyFont="1" applyFill="1" applyBorder="1" applyAlignment="1">
      <alignment horizontal="center" vertical="center" wrapText="1"/>
    </xf>
    <xf numFmtId="0" fontId="14" fillId="0" borderId="0" xfId="11" applyFont="1" applyFill="1">
      <alignment vertical="center"/>
    </xf>
    <xf numFmtId="0" fontId="0" fillId="0" borderId="0" xfId="11" applyNumberFormat="1" applyFont="1" applyFill="1">
      <alignment vertical="center"/>
    </xf>
    <xf numFmtId="0" fontId="0" fillId="0" borderId="0" xfId="11" applyFont="1" applyFill="1">
      <alignment vertical="center"/>
    </xf>
    <xf numFmtId="0" fontId="0" fillId="0" borderId="0" xfId="11" applyFont="1" applyFill="1" applyAlignment="1">
      <alignment horizontal="center" vertical="center"/>
    </xf>
    <xf numFmtId="176" fontId="0" fillId="0" borderId="0" xfId="11" applyNumberFormat="1" applyFont="1" applyFill="1">
      <alignment vertical="center"/>
    </xf>
    <xf numFmtId="0" fontId="0" fillId="0" borderId="0" xfId="11" applyFont="1" applyFill="1" applyAlignment="1">
      <alignment horizontal="center" vertical="center" wrapText="1"/>
    </xf>
    <xf numFmtId="176" fontId="66" fillId="0" borderId="14" xfId="11" applyNumberFormat="1" applyFont="1" applyFill="1" applyBorder="1" applyAlignment="1">
      <alignment horizontal="center" vertical="center" wrapText="1"/>
    </xf>
    <xf numFmtId="0" fontId="14" fillId="0" borderId="14" xfId="11" applyFont="1" applyFill="1" applyBorder="1" applyAlignment="1">
      <alignment horizontal="center" vertical="center" wrapText="1"/>
    </xf>
    <xf numFmtId="176" fontId="14" fillId="0" borderId="14" xfId="11" applyNumberFormat="1" applyFont="1" applyFill="1" applyBorder="1" applyAlignment="1">
      <alignment horizontal="center" vertical="center" wrapText="1"/>
    </xf>
    <xf numFmtId="0" fontId="14" fillId="0" borderId="14" xfId="11" applyFont="1" applyFill="1" applyBorder="1" applyAlignment="1">
      <alignment horizontal="center" vertical="center"/>
    </xf>
    <xf numFmtId="0" fontId="0" fillId="0" borderId="25" xfId="11" applyFont="1" applyFill="1" applyBorder="1" applyAlignment="1">
      <alignment horizontal="center" vertical="center" wrapText="1"/>
    </xf>
    <xf numFmtId="176" fontId="0" fillId="0" borderId="25" xfId="11" applyNumberFormat="1" applyFont="1" applyFill="1" applyBorder="1" applyAlignment="1">
      <alignment horizontal="center" vertical="center" wrapText="1"/>
    </xf>
    <xf numFmtId="0" fontId="0" fillId="0" borderId="26" xfId="11" applyFont="1" applyFill="1" applyBorder="1" applyAlignment="1">
      <alignment horizontal="center" vertical="center" wrapText="1"/>
    </xf>
    <xf numFmtId="176" fontId="0" fillId="0" borderId="26" xfId="11" applyNumberFormat="1" applyFont="1" applyFill="1" applyBorder="1" applyAlignment="1">
      <alignment horizontal="center" vertical="center" wrapText="1"/>
    </xf>
    <xf numFmtId="0" fontId="0" fillId="0" borderId="26" xfId="11" applyFont="1" applyFill="1" applyBorder="1" applyAlignment="1">
      <alignment horizontal="center" vertical="center"/>
    </xf>
    <xf numFmtId="0" fontId="0" fillId="0" borderId="27" xfId="11" applyFont="1" applyFill="1" applyBorder="1" applyAlignment="1">
      <alignment horizontal="center" vertical="center" wrapText="1"/>
    </xf>
    <xf numFmtId="0" fontId="0" fillId="0" borderId="27" xfId="11" applyFont="1" applyFill="1" applyBorder="1" applyAlignment="1">
      <alignment horizontal="center" vertical="center"/>
    </xf>
    <xf numFmtId="176" fontId="0" fillId="0" borderId="27" xfId="11" applyNumberFormat="1" applyFont="1" applyFill="1" applyBorder="1" applyAlignment="1">
      <alignment horizontal="center" vertical="center" wrapText="1"/>
    </xf>
    <xf numFmtId="0" fontId="0" fillId="0" borderId="25" xfId="11" applyFont="1" applyFill="1" applyBorder="1" applyAlignment="1">
      <alignment horizontal="center" vertical="center"/>
    </xf>
    <xf numFmtId="0" fontId="14" fillId="0" borderId="0" xfId="11" applyFont="1" applyFill="1" applyAlignment="1">
      <alignment horizontal="center" vertical="center" wrapText="1"/>
    </xf>
    <xf numFmtId="177" fontId="14" fillId="0" borderId="0" xfId="11" applyNumberFormat="1" applyFont="1" applyFill="1" applyAlignment="1">
      <alignment horizontal="center" vertical="center" wrapText="1"/>
    </xf>
    <xf numFmtId="0" fontId="0" fillId="0" borderId="0" xfId="11" applyFont="1" applyFill="1" applyBorder="1">
      <alignment vertical="center"/>
    </xf>
    <xf numFmtId="0" fontId="66" fillId="0" borderId="0" xfId="11" applyFont="1" applyFill="1">
      <alignment vertical="center"/>
    </xf>
    <xf numFmtId="176" fontId="0" fillId="0" borderId="0" xfId="11" applyNumberFormat="1" applyFont="1" applyFill="1" applyAlignment="1">
      <alignment horizontal="center" vertical="center"/>
    </xf>
    <xf numFmtId="0" fontId="68" fillId="0" borderId="14" xfId="11" applyFont="1" applyFill="1" applyBorder="1" applyAlignment="1">
      <alignment horizontal="center" vertical="center" wrapText="1"/>
    </xf>
    <xf numFmtId="176" fontId="68" fillId="0" borderId="14" xfId="11" applyNumberFormat="1" applyFont="1" applyFill="1" applyBorder="1" applyAlignment="1">
      <alignment horizontal="center" vertical="center" wrapText="1"/>
    </xf>
    <xf numFmtId="177" fontId="14" fillId="0" borderId="14" xfId="11" applyNumberFormat="1" applyFont="1" applyFill="1" applyBorder="1" applyAlignment="1">
      <alignment horizontal="center" vertical="center" wrapText="1"/>
    </xf>
    <xf numFmtId="176" fontId="14" fillId="0" borderId="14" xfId="11" applyNumberFormat="1" applyFont="1" applyFill="1" applyBorder="1" applyAlignment="1">
      <alignment horizontal="center" vertical="center"/>
    </xf>
    <xf numFmtId="0" fontId="0" fillId="0" borderId="14" xfId="11" applyFont="1" applyFill="1" applyBorder="1" applyAlignment="1">
      <alignment horizontal="center" vertical="center" wrapText="1"/>
    </xf>
    <xf numFmtId="176" fontId="0" fillId="0" borderId="14" xfId="11" applyNumberFormat="1" applyFont="1" applyFill="1" applyBorder="1" applyAlignment="1">
      <alignment horizontal="center" vertical="center"/>
    </xf>
    <xf numFmtId="176" fontId="0" fillId="0" borderId="14" xfId="11" applyNumberFormat="1" applyFont="1" applyFill="1" applyBorder="1" applyAlignment="1">
      <alignment horizontal="center" vertical="center" wrapText="1"/>
    </xf>
    <xf numFmtId="0" fontId="0" fillId="0" borderId="14" xfId="11"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Alignment="1">
      <alignment vertical="center"/>
    </xf>
    <xf numFmtId="0" fontId="16" fillId="18" borderId="0" xfId="38" applyFont="1" applyFill="1" applyAlignment="1">
      <alignment vertical="center"/>
    </xf>
    <xf numFmtId="0" fontId="16" fillId="18"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38" applyFont="1" applyFill="1" applyAlignment="1">
      <alignment vertical="center"/>
    </xf>
    <xf numFmtId="0" fontId="1" fillId="0" borderId="0" xfId="0" applyFont="1" applyFill="1" applyAlignment="1">
      <alignment horizontal="center" vertical="center" wrapText="1"/>
    </xf>
    <xf numFmtId="0" fontId="1" fillId="0" borderId="0" xfId="0" applyFont="1" applyFill="1" applyBorder="1" applyAlignment="1">
      <alignment vertical="top"/>
    </xf>
    <xf numFmtId="0" fontId="1" fillId="0" borderId="0" xfId="0" applyFont="1" applyFill="1" applyAlignment="1">
      <alignment vertical="top"/>
    </xf>
    <xf numFmtId="0" fontId="1" fillId="0" borderId="0" xfId="0" applyFont="1" applyAlignment="1">
      <alignment vertical="center"/>
    </xf>
    <xf numFmtId="0" fontId="0" fillId="0" borderId="0" xfId="0" applyFill="1" applyBorder="1" applyAlignment="1">
      <alignment vertical="top"/>
    </xf>
    <xf numFmtId="0" fontId="11"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Alignment="1">
      <alignment horizontal="left" vertical="center"/>
    </xf>
    <xf numFmtId="0" fontId="45"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49" fontId="45" fillId="0" borderId="0" xfId="0" applyNumberFormat="1" applyFont="1" applyFill="1" applyBorder="1" applyAlignment="1">
      <alignment horizontal="left" vertical="center" wrapText="1"/>
    </xf>
    <xf numFmtId="0" fontId="16" fillId="0" borderId="14" xfId="0" applyFont="1" applyFill="1" applyBorder="1" applyAlignment="1">
      <alignment horizontal="left" vertical="center"/>
    </xf>
    <xf numFmtId="0" fontId="49" fillId="0" borderId="14" xfId="0" applyFont="1" applyFill="1" applyBorder="1" applyAlignment="1">
      <alignment horizontal="center" vertical="center"/>
    </xf>
    <xf numFmtId="0" fontId="16" fillId="0" borderId="14" xfId="38" applyFont="1" applyFill="1" applyBorder="1" applyAlignment="1">
      <alignment horizontal="left" vertical="center" wrapText="1"/>
    </xf>
    <xf numFmtId="0" fontId="16" fillId="0" borderId="14" xfId="85" applyFont="1" applyFill="1" applyBorder="1" applyAlignment="1">
      <alignment horizontal="center" vertical="center" wrapText="1"/>
    </xf>
    <xf numFmtId="0" fontId="16" fillId="0" borderId="14" xfId="70" applyFont="1" applyFill="1" applyBorder="1" applyAlignment="1">
      <alignment horizontal="left" vertical="center" wrapText="1"/>
    </xf>
    <xf numFmtId="0" fontId="1" fillId="0" borderId="14" xfId="70" applyFont="1" applyFill="1" applyBorder="1" applyAlignment="1">
      <alignment horizontal="left" vertical="center" wrapText="1"/>
    </xf>
    <xf numFmtId="0" fontId="1" fillId="0" borderId="14" xfId="7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4" xfId="0" applyFont="1" applyFill="1" applyBorder="1" applyAlignment="1">
      <alignment horizontal="left" vertical="center"/>
    </xf>
    <xf numFmtId="176" fontId="1" fillId="0" borderId="14" xfId="96" applyNumberFormat="1" applyFont="1" applyFill="1" applyBorder="1" applyAlignment="1">
      <alignment horizontal="left" vertical="center" wrapText="1"/>
    </xf>
    <xf numFmtId="176" fontId="1" fillId="0" borderId="14" xfId="96" applyNumberFormat="1" applyFont="1" applyFill="1" applyBorder="1" applyAlignment="1">
      <alignment horizontal="center" vertical="center" wrapText="1"/>
    </xf>
    <xf numFmtId="0" fontId="1" fillId="0" borderId="14" xfId="96" applyFont="1" applyFill="1" applyBorder="1" applyAlignment="1">
      <alignment horizontal="left" vertical="center" wrapText="1"/>
    </xf>
    <xf numFmtId="0" fontId="1" fillId="0" borderId="14" xfId="0" applyNumberFormat="1" applyFont="1" applyFill="1" applyBorder="1" applyAlignment="1">
      <alignment vertical="center" wrapText="1"/>
    </xf>
    <xf numFmtId="0" fontId="1" fillId="0" borderId="14" xfId="0" applyFont="1" applyFill="1" applyBorder="1" applyAlignment="1">
      <alignment vertical="center" wrapText="1"/>
    </xf>
    <xf numFmtId="0" fontId="17" fillId="0" borderId="0" xfId="0" applyFont="1" applyFill="1" applyBorder="1" applyAlignment="1">
      <alignment horizontal="left" vertical="center"/>
    </xf>
    <xf numFmtId="0" fontId="16" fillId="0" borderId="0" xfId="0" applyFont="1" applyFill="1" applyAlignment="1">
      <alignment horizontal="center" vertical="center"/>
    </xf>
    <xf numFmtId="0" fontId="16" fillId="0" borderId="14" xfId="38" applyFont="1" applyFill="1" applyBorder="1" applyAlignment="1">
      <alignment horizontal="justify" vertical="center" wrapText="1"/>
    </xf>
    <xf numFmtId="0" fontId="16" fillId="18" borderId="0" xfId="38" applyFont="1" applyFill="1" applyAlignment="1">
      <alignment horizontal="center" vertical="center"/>
    </xf>
    <xf numFmtId="0" fontId="16" fillId="18" borderId="0" xfId="0" applyFont="1" applyFill="1" applyAlignment="1">
      <alignment horizontal="center" vertical="center"/>
    </xf>
    <xf numFmtId="57" fontId="1" fillId="0" borderId="14" xfId="0" applyNumberFormat="1" applyFont="1" applyFill="1" applyBorder="1" applyAlignment="1">
      <alignment horizontal="center" vertical="center" wrapText="1"/>
    </xf>
    <xf numFmtId="0" fontId="1" fillId="0" borderId="14" xfId="0" applyFont="1" applyFill="1" applyBorder="1" applyAlignment="1">
      <alignment vertical="center"/>
    </xf>
    <xf numFmtId="0" fontId="1" fillId="0" borderId="0" xfId="0" applyFont="1" applyFill="1" applyAlignment="1">
      <alignment horizontal="center" vertical="center"/>
    </xf>
    <xf numFmtId="0" fontId="1" fillId="0" borderId="14" xfId="38" applyFont="1" applyFill="1" applyBorder="1" applyAlignment="1">
      <alignment horizontal="center" vertical="center" wrapText="1"/>
    </xf>
    <xf numFmtId="0" fontId="1" fillId="0" borderId="14" xfId="38" applyFont="1" applyFill="1" applyBorder="1" applyAlignment="1">
      <alignment vertical="center"/>
    </xf>
    <xf numFmtId="0" fontId="1" fillId="0" borderId="0" xfId="38" applyFont="1" applyFill="1" applyAlignment="1">
      <alignment horizontal="center" vertical="center"/>
    </xf>
    <xf numFmtId="0" fontId="1" fillId="0" borderId="0" xfId="0" applyFont="1" applyFill="1" applyBorder="1" applyAlignment="1">
      <alignment horizontal="center" vertical="top"/>
    </xf>
    <xf numFmtId="0" fontId="1" fillId="0" borderId="14" xfId="27" applyFont="1" applyFill="1" applyBorder="1" applyAlignment="1">
      <alignment horizontal="center" vertical="center" wrapText="1"/>
    </xf>
    <xf numFmtId="0" fontId="1" fillId="0" borderId="14" xfId="38" applyFont="1" applyFill="1" applyBorder="1" applyAlignment="1">
      <alignment vertical="center" wrapText="1"/>
    </xf>
    <xf numFmtId="0" fontId="1" fillId="0" borderId="0" xfId="38" applyFont="1" applyFill="1" applyBorder="1" applyAlignment="1">
      <alignment horizontal="center" vertical="center" wrapText="1"/>
    </xf>
    <xf numFmtId="0" fontId="1" fillId="0" borderId="14" xfId="0" applyFont="1" applyBorder="1" applyAlignment="1">
      <alignment horizontal="center" vertical="center"/>
    </xf>
    <xf numFmtId="0" fontId="1" fillId="0" borderId="14" xfId="0" applyFont="1" applyBorder="1" applyAlignment="1">
      <alignment vertical="center"/>
    </xf>
    <xf numFmtId="0" fontId="1" fillId="0" borderId="0" xfId="0" applyFont="1" applyFill="1" applyAlignment="1">
      <alignment horizontal="right" vertical="center" wrapText="1"/>
    </xf>
    <xf numFmtId="0" fontId="0" fillId="0" borderId="0" xfId="0" applyFill="1" applyBorder="1" applyAlignment="1">
      <alignment horizontal="center" vertical="top"/>
    </xf>
    <xf numFmtId="0" fontId="17" fillId="0" borderId="0" xfId="0" applyFont="1" applyFill="1" applyBorder="1" applyAlignment="1">
      <alignment vertical="center" wrapText="1"/>
    </xf>
    <xf numFmtId="0" fontId="49"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alignment vertical="center"/>
    </xf>
    <xf numFmtId="0" fontId="0" fillId="0" borderId="0" xfId="0" applyFont="1" applyFill="1" applyAlignment="1">
      <alignment vertical="top"/>
    </xf>
    <xf numFmtId="0" fontId="1" fillId="0" borderId="0" xfId="0" applyFont="1" applyAlignment="1">
      <alignment vertical="center" wrapText="1"/>
    </xf>
    <xf numFmtId="0" fontId="0" fillId="0" borderId="0" xfId="0" applyFont="1" applyFill="1" applyBorder="1" applyAlignment="1">
      <alignment vertical="top"/>
    </xf>
    <xf numFmtId="0" fontId="16" fillId="0" borderId="0" xfId="38" applyFont="1" applyFill="1" applyBorder="1" applyAlignment="1">
      <alignment vertical="center"/>
    </xf>
    <xf numFmtId="0" fontId="16" fillId="0" borderId="0" xfId="0" applyFont="1" applyFill="1" applyBorder="1" applyAlignment="1">
      <alignment vertical="top" wrapText="1"/>
    </xf>
    <xf numFmtId="0" fontId="0" fillId="18" borderId="0" xfId="0" applyFill="1" applyAlignment="1">
      <alignment vertical="top"/>
    </xf>
    <xf numFmtId="176" fontId="17" fillId="3" borderId="0" xfId="0" applyNumberFormat="1" applyFont="1" applyFill="1" applyBorder="1" applyAlignment="1">
      <alignment horizontal="center" vertical="center" wrapText="1"/>
    </xf>
    <xf numFmtId="176" fontId="17" fillId="3" borderId="0" xfId="0" applyNumberFormat="1" applyFont="1" applyFill="1" applyBorder="1" applyAlignment="1">
      <alignment horizontal="left" vertical="center" wrapText="1"/>
    </xf>
    <xf numFmtId="0" fontId="17" fillId="3" borderId="23" xfId="0" applyFont="1" applyFill="1" applyBorder="1" applyAlignment="1">
      <alignment vertical="center" wrapText="1"/>
    </xf>
    <xf numFmtId="0" fontId="16" fillId="3" borderId="0" xfId="0" applyFont="1" applyFill="1" applyBorder="1" applyAlignment="1">
      <alignment horizontal="center" vertical="center" wrapText="1"/>
    </xf>
    <xf numFmtId="49" fontId="45" fillId="0" borderId="0" xfId="0" applyNumberFormat="1" applyFont="1" applyFill="1" applyBorder="1" applyAlignment="1">
      <alignment horizontal="center" vertical="center" wrapText="1"/>
    </xf>
    <xf numFmtId="176" fontId="45" fillId="0" borderId="0" xfId="0" applyNumberFormat="1" applyFont="1" applyFill="1" applyBorder="1" applyAlignment="1">
      <alignment horizontal="center" vertical="center" wrapText="1"/>
    </xf>
    <xf numFmtId="0" fontId="49" fillId="0" borderId="14" xfId="70" applyFont="1" applyFill="1" applyBorder="1" applyAlignment="1">
      <alignment horizontal="left" vertical="center" wrapText="1"/>
    </xf>
    <xf numFmtId="177" fontId="1" fillId="0" borderId="14" xfId="0" applyNumberFormat="1" applyFont="1" applyFill="1" applyBorder="1" applyAlignment="1">
      <alignment horizontal="center" vertical="center" wrapText="1"/>
    </xf>
    <xf numFmtId="177" fontId="1" fillId="0" borderId="14" xfId="0" applyNumberFormat="1" applyFont="1" applyBorder="1" applyAlignment="1">
      <alignment horizontal="center" vertical="center"/>
    </xf>
    <xf numFmtId="0" fontId="47" fillId="0" borderId="14" xfId="0" applyFont="1" applyFill="1" applyBorder="1" applyAlignment="1">
      <alignment horizontal="center" vertical="center" wrapText="1"/>
    </xf>
    <xf numFmtId="177" fontId="1" fillId="0" borderId="14" xfId="0" applyNumberFormat="1" applyFont="1" applyBorder="1" applyAlignment="1">
      <alignment horizontal="center" vertical="center" wrapText="1"/>
    </xf>
    <xf numFmtId="0" fontId="17" fillId="0" borderId="0" xfId="0" applyFont="1" applyFill="1" applyBorder="1" applyAlignment="1">
      <alignment horizontal="center" vertical="center" wrapText="1"/>
    </xf>
    <xf numFmtId="176" fontId="56" fillId="3" borderId="14" xfId="0" applyNumberFormat="1" applyFont="1" applyFill="1" applyBorder="1" applyAlignment="1">
      <alignment horizontal="right" vertical="center" wrapText="1"/>
    </xf>
    <xf numFmtId="0" fontId="16" fillId="0" borderId="14" xfId="98" applyFont="1" applyFill="1" applyBorder="1" applyAlignment="1">
      <alignment horizontal="center" vertical="center" wrapText="1"/>
    </xf>
    <xf numFmtId="57" fontId="16" fillId="0" borderId="14" xfId="0" applyNumberFormat="1" applyFont="1" applyFill="1" applyBorder="1" applyAlignment="1">
      <alignment horizontal="center" vertical="center"/>
    </xf>
    <xf numFmtId="49" fontId="16" fillId="0" borderId="14" xfId="70" applyNumberFormat="1" applyFont="1" applyFill="1" applyBorder="1" applyAlignment="1">
      <alignment horizontal="center" vertical="center" wrapText="1"/>
    </xf>
    <xf numFmtId="177" fontId="1" fillId="0" borderId="14" xfId="0" applyNumberFormat="1" applyFont="1" applyFill="1" applyBorder="1" applyAlignment="1">
      <alignment horizontal="left" vertical="center" wrapText="1"/>
    </xf>
    <xf numFmtId="0" fontId="47" fillId="0" borderId="14" xfId="0" applyFont="1" applyFill="1" applyBorder="1" applyAlignment="1">
      <alignment vertical="center" wrapText="1"/>
    </xf>
    <xf numFmtId="49" fontId="47" fillId="0" borderId="14"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1" fillId="0" borderId="0" xfId="0" applyFont="1" applyAlignment="1">
      <alignment horizontal="center" vertical="center"/>
    </xf>
    <xf numFmtId="177" fontId="1" fillId="0" borderId="14" xfId="0" applyNumberFormat="1" applyFont="1" applyFill="1" applyBorder="1" applyAlignment="1">
      <alignment horizontal="center" vertical="center"/>
    </xf>
    <xf numFmtId="176" fontId="1" fillId="0" borderId="14" xfId="59" applyNumberFormat="1" applyFont="1" applyFill="1" applyBorder="1" applyAlignment="1">
      <alignment horizontal="left" vertical="center" wrapText="1"/>
    </xf>
    <xf numFmtId="176" fontId="47" fillId="0" borderId="14" xfId="0" applyNumberFormat="1" applyFont="1" applyFill="1" applyBorder="1" applyAlignment="1">
      <alignment horizontal="center" vertical="center" wrapText="1"/>
    </xf>
    <xf numFmtId="0" fontId="47" fillId="0" borderId="14" xfId="0" applyFont="1" applyFill="1" applyBorder="1" applyAlignment="1">
      <alignment horizontal="center" vertical="center"/>
    </xf>
    <xf numFmtId="0" fontId="16" fillId="21" borderId="14" xfId="0" applyFont="1" applyFill="1" applyBorder="1" applyAlignment="1">
      <alignment horizontal="center" vertical="center" wrapText="1"/>
    </xf>
    <xf numFmtId="176" fontId="1" fillId="0" borderId="14" xfId="59" applyNumberFormat="1" applyFont="1" applyFill="1" applyBorder="1" applyAlignment="1">
      <alignment vertical="center" wrapText="1"/>
    </xf>
    <xf numFmtId="176" fontId="1" fillId="0" borderId="14" xfId="59" applyNumberFormat="1" applyFont="1" applyFill="1" applyBorder="1" applyAlignment="1">
      <alignment horizontal="center" vertical="center" wrapText="1"/>
    </xf>
    <xf numFmtId="177" fontId="1" fillId="0" borderId="14" xfId="59" applyNumberFormat="1" applyFont="1" applyFill="1" applyBorder="1" applyAlignment="1">
      <alignment horizontal="center" vertical="center" wrapText="1"/>
    </xf>
    <xf numFmtId="177" fontId="16" fillId="0" borderId="14" xfId="44" applyNumberFormat="1" applyFont="1" applyFill="1" applyBorder="1" applyAlignment="1">
      <alignment horizontal="center" vertical="center" wrapText="1"/>
    </xf>
    <xf numFmtId="177" fontId="1" fillId="0" borderId="14" xfId="40" applyNumberFormat="1"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176" fontId="1" fillId="0" borderId="14" xfId="8" applyNumberFormat="1" applyFont="1" applyFill="1" applyBorder="1" applyAlignment="1">
      <alignment horizontal="left" vertical="center" wrapText="1"/>
    </xf>
    <xf numFmtId="176" fontId="1" fillId="0" borderId="14" xfId="8" applyNumberFormat="1" applyFont="1" applyFill="1" applyBorder="1" applyAlignment="1">
      <alignment horizontal="center" vertical="center" wrapText="1"/>
    </xf>
    <xf numFmtId="177" fontId="1" fillId="0" borderId="14" xfId="8" applyNumberFormat="1" applyFont="1" applyFill="1" applyBorder="1" applyAlignment="1">
      <alignment horizontal="center" vertical="center" wrapText="1"/>
    </xf>
    <xf numFmtId="0" fontId="1" fillId="0" borderId="14" xfId="0" applyFont="1" applyBorder="1" applyAlignment="1">
      <alignment horizontal="left" vertical="center"/>
    </xf>
    <xf numFmtId="49" fontId="1" fillId="0" borderId="14" xfId="0" applyNumberFormat="1" applyFont="1" applyBorder="1" applyAlignment="1">
      <alignment horizontal="center" vertical="center"/>
    </xf>
    <xf numFmtId="57" fontId="1" fillId="0" borderId="14" xfId="0" applyNumberFormat="1" applyFont="1" applyFill="1" applyBorder="1" applyAlignment="1">
      <alignment horizontal="center" vertical="center"/>
    </xf>
    <xf numFmtId="0" fontId="1" fillId="0" borderId="14" xfId="0" applyFont="1" applyFill="1" applyBorder="1" applyAlignment="1">
      <alignment horizontal="left" vertical="top" wrapText="1"/>
    </xf>
    <xf numFmtId="49" fontId="1" fillId="0" borderId="14" xfId="0" applyNumberFormat="1" applyFont="1" applyFill="1" applyBorder="1" applyAlignment="1">
      <alignment horizontal="center" vertical="center" wrapText="1"/>
    </xf>
    <xf numFmtId="0" fontId="1" fillId="0" borderId="14" xfId="38" applyFont="1" applyFill="1" applyBorder="1" applyAlignment="1">
      <alignment horizontal="left" vertical="center" wrapText="1"/>
    </xf>
    <xf numFmtId="49" fontId="47" fillId="0" borderId="14" xfId="0" applyNumberFormat="1" applyFont="1" applyFill="1" applyBorder="1" applyAlignment="1">
      <alignment horizontal="center" vertical="center"/>
    </xf>
    <xf numFmtId="0" fontId="47" fillId="0" borderId="14" xfId="0" applyFont="1" applyFill="1" applyBorder="1" applyAlignment="1">
      <alignment vertical="center"/>
    </xf>
    <xf numFmtId="176" fontId="47" fillId="0" borderId="14" xfId="0" applyNumberFormat="1" applyFont="1" applyFill="1" applyBorder="1" applyAlignment="1">
      <alignment horizontal="left" vertical="center" wrapText="1"/>
    </xf>
    <xf numFmtId="179" fontId="1" fillId="0" borderId="14" xfId="0" applyNumberFormat="1" applyFont="1" applyFill="1" applyBorder="1" applyAlignment="1">
      <alignment horizontal="left" vertical="center" wrapText="1"/>
    </xf>
    <xf numFmtId="176" fontId="1" fillId="0" borderId="14" xfId="84" applyNumberFormat="1" applyFont="1" applyFill="1" applyBorder="1" applyAlignment="1">
      <alignment horizontal="left" vertical="center" wrapText="1"/>
    </xf>
    <xf numFmtId="0" fontId="1" fillId="0" borderId="14" xfId="96" applyFont="1" applyFill="1" applyBorder="1" applyAlignment="1">
      <alignment horizontal="center" vertical="center" wrapText="1"/>
    </xf>
    <xf numFmtId="0" fontId="1" fillId="0" borderId="14" xfId="59" applyFont="1" applyFill="1" applyBorder="1" applyAlignment="1">
      <alignment vertical="center" wrapText="1"/>
    </xf>
    <xf numFmtId="0" fontId="16" fillId="0" borderId="14" xfId="33" applyNumberFormat="1" applyFont="1" applyFill="1" applyBorder="1" applyAlignment="1">
      <alignment horizontal="left" vertical="center" wrapText="1"/>
    </xf>
    <xf numFmtId="49" fontId="16" fillId="0" borderId="14" xfId="8" applyNumberFormat="1" applyFont="1" applyFill="1" applyBorder="1" applyAlignment="1">
      <alignment horizontal="center" vertical="center" wrapText="1"/>
    </xf>
    <xf numFmtId="184" fontId="16" fillId="0" borderId="14" xfId="59" applyNumberFormat="1" applyFont="1" applyFill="1" applyBorder="1" applyAlignment="1">
      <alignment horizontal="left" vertical="center" wrapText="1"/>
    </xf>
    <xf numFmtId="49" fontId="16" fillId="0" borderId="14" xfId="0" applyNumberFormat="1" applyFont="1" applyFill="1" applyBorder="1" applyAlignment="1">
      <alignment horizontal="left" vertical="center" wrapText="1"/>
    </xf>
    <xf numFmtId="180" fontId="16" fillId="0" borderId="14" xfId="0" applyNumberFormat="1" applyFont="1" applyFill="1" applyBorder="1" applyAlignment="1">
      <alignment horizontal="center" vertical="center" wrapText="1"/>
    </xf>
    <xf numFmtId="0" fontId="16" fillId="0" borderId="14" xfId="49" applyFont="1" applyFill="1" applyBorder="1" applyAlignment="1">
      <alignment horizontal="left" vertical="center" wrapText="1"/>
    </xf>
    <xf numFmtId="0" fontId="16" fillId="0" borderId="14" xfId="54" applyFont="1" applyFill="1" applyBorder="1" applyAlignment="1">
      <alignment horizontal="left" vertical="center" wrapText="1"/>
    </xf>
    <xf numFmtId="176" fontId="56" fillId="3" borderId="14" xfId="0" applyNumberFormat="1" applyFont="1" applyFill="1" applyBorder="1" applyAlignment="1">
      <alignment horizontal="left" vertical="center" wrapText="1"/>
    </xf>
    <xf numFmtId="184" fontId="1" fillId="0" borderId="14" xfId="0" applyNumberFormat="1" applyFont="1" applyFill="1" applyBorder="1" applyAlignment="1">
      <alignment horizontal="center" vertical="center" wrapText="1"/>
    </xf>
    <xf numFmtId="176" fontId="1" fillId="0" borderId="14" xfId="0" applyNumberFormat="1" applyFont="1" applyBorder="1" applyAlignment="1">
      <alignment horizontal="left" vertical="center" wrapText="1"/>
    </xf>
    <xf numFmtId="0" fontId="1" fillId="0" borderId="0" xfId="96" applyFont="1" applyFill="1" applyAlignment="1">
      <alignment vertical="center" wrapText="1"/>
    </xf>
    <xf numFmtId="176" fontId="1" fillId="0" borderId="0" xfId="0" applyNumberFormat="1" applyFont="1" applyFill="1" applyAlignment="1">
      <alignment vertical="center" wrapText="1"/>
    </xf>
    <xf numFmtId="57" fontId="16" fillId="0" borderId="14"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0" xfId="96" applyFont="1" applyFill="1" applyBorder="1" applyAlignment="1">
      <alignment vertical="center" wrapText="1"/>
    </xf>
    <xf numFmtId="0" fontId="1" fillId="0" borderId="0" xfId="0" applyFont="1" applyFill="1" applyBorder="1" applyAlignment="1">
      <alignment horizontal="center" vertical="center"/>
    </xf>
    <xf numFmtId="0" fontId="3" fillId="0" borderId="0" xfId="0" applyFont="1" applyAlignment="1">
      <alignment horizontal="center" vertical="center"/>
    </xf>
    <xf numFmtId="0" fontId="16" fillId="0" borderId="0" xfId="38" applyFont="1" applyFill="1" applyBorder="1" applyAlignment="1">
      <alignment vertical="center" wrapText="1"/>
    </xf>
    <xf numFmtId="0" fontId="16" fillId="0" borderId="0" xfId="38" applyFont="1" applyFill="1" applyAlignment="1">
      <alignment vertical="center"/>
    </xf>
    <xf numFmtId="0" fontId="16" fillId="0" borderId="0" xfId="38" applyFont="1" applyFill="1" applyBorder="1" applyAlignment="1">
      <alignment horizontal="center" vertical="center"/>
    </xf>
    <xf numFmtId="176" fontId="1" fillId="0" borderId="14" xfId="0" applyNumberFormat="1" applyFont="1" applyBorder="1" applyAlignment="1">
      <alignment horizontal="center" vertical="center" wrapText="1"/>
    </xf>
    <xf numFmtId="177" fontId="1" fillId="0" borderId="14" xfId="96" applyNumberFormat="1" applyFont="1" applyFill="1" applyBorder="1" applyAlignment="1">
      <alignment horizontal="center" vertical="center" wrapText="1"/>
    </xf>
    <xf numFmtId="0" fontId="90" fillId="0" borderId="14" xfId="40" applyFont="1" applyFill="1" applyBorder="1" applyAlignment="1">
      <alignment horizontal="center" vertical="center" wrapText="1"/>
    </xf>
    <xf numFmtId="176" fontId="1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176" fontId="11" fillId="0" borderId="0" xfId="0" applyNumberFormat="1" applyFont="1" applyFill="1" applyBorder="1" applyAlignment="1">
      <alignment horizontal="center" vertical="center" wrapText="1"/>
    </xf>
    <xf numFmtId="0" fontId="45" fillId="0" borderId="28" xfId="0" applyFont="1" applyFill="1" applyBorder="1" applyAlignment="1">
      <alignment horizontal="center" vertical="center" wrapText="1"/>
    </xf>
    <xf numFmtId="0" fontId="45" fillId="3" borderId="29" xfId="0" applyFont="1" applyFill="1" applyBorder="1" applyAlignment="1">
      <alignment horizontal="center" vertical="center" wrapText="1"/>
    </xf>
    <xf numFmtId="0" fontId="45" fillId="0" borderId="29" xfId="0" applyFont="1" applyFill="1" applyBorder="1" applyAlignment="1">
      <alignment horizontal="left" vertical="center" wrapText="1"/>
    </xf>
    <xf numFmtId="177" fontId="45" fillId="3" borderId="29" xfId="0" applyNumberFormat="1"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0" borderId="28" xfId="0" applyFont="1" applyFill="1" applyBorder="1" applyAlignment="1">
      <alignment horizontal="left" vertical="center" wrapText="1"/>
    </xf>
    <xf numFmtId="0" fontId="45" fillId="0" borderId="0" xfId="0" applyFont="1" applyFill="1" applyBorder="1" applyAlignment="1">
      <alignment horizontal="center" vertical="center" wrapText="1"/>
    </xf>
    <xf numFmtId="0" fontId="45" fillId="0" borderId="30" xfId="0" applyFont="1" applyFill="1" applyBorder="1" applyAlignment="1">
      <alignment horizontal="center" vertical="center" wrapText="1"/>
    </xf>
    <xf numFmtId="0" fontId="45" fillId="0" borderId="30" xfId="0" applyFont="1" applyFill="1" applyBorder="1" applyAlignment="1">
      <alignment horizontal="left" vertical="center" wrapText="1"/>
    </xf>
    <xf numFmtId="0" fontId="71" fillId="0" borderId="0" xfId="0" applyFont="1" applyFill="1" applyBorder="1" applyAlignment="1">
      <alignment horizontal="center" vertical="center" wrapText="1"/>
    </xf>
    <xf numFmtId="177" fontId="45" fillId="0" borderId="30" xfId="0" applyNumberFormat="1" applyFont="1" applyFill="1" applyBorder="1" applyAlignment="1">
      <alignment horizontal="center" vertical="center" wrapText="1"/>
    </xf>
    <xf numFmtId="0" fontId="45" fillId="3" borderId="0" xfId="0" applyFont="1" applyFill="1" applyBorder="1" applyAlignment="1">
      <alignment horizontal="left" vertical="center" wrapText="1"/>
    </xf>
    <xf numFmtId="176" fontId="45" fillId="3" borderId="0" xfId="0" applyNumberFormat="1" applyFont="1" applyFill="1" applyBorder="1" applyAlignment="1">
      <alignment horizontal="center" vertical="center" wrapText="1"/>
    </xf>
    <xf numFmtId="0" fontId="45" fillId="3" borderId="28" xfId="0" applyFont="1" applyFill="1" applyBorder="1" applyAlignment="1">
      <alignment horizontal="left" vertical="center" wrapText="1"/>
    </xf>
    <xf numFmtId="0" fontId="17" fillId="3" borderId="28"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Border="1" applyAlignment="1">
      <alignment horizontal="left" vertical="center" wrapText="1"/>
    </xf>
    <xf numFmtId="176" fontId="10" fillId="3" borderId="0" xfId="0" applyNumberFormat="1" applyFont="1" applyFill="1" applyBorder="1" applyAlignment="1">
      <alignment horizontal="center" vertical="center" wrapText="1"/>
    </xf>
    <xf numFmtId="176" fontId="11" fillId="3" borderId="0" xfId="0" applyNumberFormat="1" applyFont="1" applyFill="1" applyBorder="1" applyAlignment="1">
      <alignment horizontal="center" vertical="center" wrapText="1"/>
    </xf>
    <xf numFmtId="176" fontId="1" fillId="0" borderId="14" xfId="84" applyNumberFormat="1" applyFont="1" applyFill="1" applyBorder="1" applyAlignment="1">
      <alignment horizontal="center" vertical="center" wrapText="1"/>
    </xf>
    <xf numFmtId="176" fontId="47" fillId="0" borderId="14" xfId="59" applyNumberFormat="1" applyFont="1" applyFill="1" applyBorder="1" applyAlignment="1">
      <alignment horizontal="left" vertical="center" wrapText="1"/>
    </xf>
    <xf numFmtId="0" fontId="90" fillId="0" borderId="14" xfId="40" applyFont="1" applyFill="1" applyBorder="1" applyAlignment="1">
      <alignment horizontal="left" vertical="center" wrapText="1"/>
    </xf>
    <xf numFmtId="57" fontId="90" fillId="0" borderId="14" xfId="40" applyNumberFormat="1" applyFont="1" applyFill="1" applyBorder="1" applyAlignment="1">
      <alignment horizontal="center" vertical="center" wrapText="1"/>
    </xf>
    <xf numFmtId="0" fontId="1" fillId="0" borderId="14" xfId="0" applyFont="1" applyBorder="1" applyAlignment="1">
      <alignment vertical="center" wrapText="1"/>
    </xf>
    <xf numFmtId="185" fontId="16" fillId="0" borderId="14" xfId="0" applyNumberFormat="1" applyFont="1" applyFill="1" applyBorder="1" applyAlignment="1">
      <alignment horizontal="center" vertical="center" wrapText="1"/>
    </xf>
    <xf numFmtId="176" fontId="17" fillId="0" borderId="0" xfId="0" applyNumberFormat="1"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0" xfId="0" applyFont="1" applyFill="1" applyBorder="1" applyAlignment="1">
      <alignment horizontal="center" vertical="center" wrapText="1"/>
    </xf>
    <xf numFmtId="0" fontId="61" fillId="0" borderId="0" xfId="96" applyFont="1" applyFill="1" applyBorder="1" applyAlignment="1">
      <alignment vertical="center" wrapText="1"/>
    </xf>
    <xf numFmtId="176" fontId="16" fillId="0" borderId="0" xfId="0" applyNumberFormat="1" applyFont="1" applyFill="1" applyBorder="1" applyAlignment="1">
      <alignment horizontal="justify" vertical="center" wrapText="1"/>
    </xf>
    <xf numFmtId="0" fontId="1" fillId="18" borderId="0" xfId="0" applyFont="1" applyFill="1" applyAlignment="1">
      <alignment vertical="top"/>
    </xf>
    <xf numFmtId="0" fontId="1" fillId="18" borderId="0" xfId="0" applyFont="1" applyFill="1" applyAlignment="1">
      <alignment horizontal="center" vertical="center"/>
    </xf>
    <xf numFmtId="176" fontId="1" fillId="0" borderId="0" xfId="0" applyNumberFormat="1" applyFont="1" applyFill="1" applyAlignment="1">
      <alignment horizontal="justify" vertical="center" wrapText="1"/>
    </xf>
    <xf numFmtId="0" fontId="17" fillId="0" borderId="23" xfId="0" applyFont="1" applyFill="1" applyBorder="1" applyAlignment="1">
      <alignment vertical="center" wrapText="1"/>
    </xf>
    <xf numFmtId="57" fontId="16" fillId="20" borderId="14" xfId="0" quotePrefix="1" applyNumberFormat="1" applyFont="1" applyFill="1" applyBorder="1" applyAlignment="1">
      <alignment horizontal="center" vertical="center" wrapText="1"/>
    </xf>
    <xf numFmtId="179" fontId="16" fillId="20" borderId="14" xfId="0" quotePrefix="1" applyNumberFormat="1" applyFont="1" applyFill="1" applyBorder="1" applyAlignment="1">
      <alignment horizontal="center" vertical="center" wrapText="1"/>
    </xf>
    <xf numFmtId="176" fontId="92" fillId="0" borderId="14" xfId="0" applyNumberFormat="1" applyFont="1" applyFill="1" applyBorder="1" applyAlignment="1">
      <alignment horizontal="left" vertical="center" wrapText="1"/>
    </xf>
    <xf numFmtId="0" fontId="1" fillId="22" borderId="14" xfId="0" applyFont="1" applyFill="1" applyBorder="1" applyAlignment="1">
      <alignment horizontal="left" vertical="center" wrapText="1"/>
    </xf>
    <xf numFmtId="0" fontId="1" fillId="22" borderId="14" xfId="0" applyFont="1" applyFill="1" applyBorder="1" applyAlignment="1">
      <alignment horizontal="center" vertical="center"/>
    </xf>
    <xf numFmtId="0" fontId="1" fillId="22" borderId="14" xfId="0" applyFont="1" applyFill="1" applyBorder="1" applyAlignment="1">
      <alignment horizontal="center" vertical="center" wrapText="1"/>
    </xf>
    <xf numFmtId="0" fontId="1" fillId="22" borderId="14" xfId="38" applyFont="1" applyFill="1" applyBorder="1" applyAlignment="1">
      <alignment vertical="center" wrapText="1"/>
    </xf>
    <xf numFmtId="0" fontId="1" fillId="22" borderId="14" xfId="0" applyNumberFormat="1" applyFont="1" applyFill="1" applyBorder="1" applyAlignment="1">
      <alignment horizontal="center" vertical="center" wrapText="1"/>
    </xf>
    <xf numFmtId="57" fontId="1" fillId="22" borderId="14" xfId="0" applyNumberFormat="1" applyFont="1" applyFill="1" applyBorder="1" applyAlignment="1">
      <alignment horizontal="center" vertical="center" wrapText="1"/>
    </xf>
    <xf numFmtId="0" fontId="101" fillId="22" borderId="14" xfId="0" applyFont="1" applyFill="1" applyBorder="1" applyAlignment="1">
      <alignment vertical="center" wrapText="1"/>
    </xf>
    <xf numFmtId="176" fontId="93" fillId="0" borderId="14" xfId="0" applyNumberFormat="1" applyFont="1" applyFill="1" applyBorder="1" applyAlignment="1">
      <alignment horizontal="center" vertical="center" wrapText="1"/>
    </xf>
    <xf numFmtId="0" fontId="17" fillId="0" borderId="14" xfId="0" applyFont="1" applyFill="1" applyBorder="1" applyAlignment="1">
      <alignment vertical="center" wrapText="1"/>
    </xf>
    <xf numFmtId="0" fontId="45" fillId="0" borderId="14" xfId="0" applyFont="1" applyFill="1" applyBorder="1" applyAlignment="1">
      <alignment horizontal="center" vertical="center" wrapText="1"/>
    </xf>
    <xf numFmtId="176" fontId="93" fillId="0" borderId="14" xfId="0" applyNumberFormat="1" applyFont="1" applyFill="1" applyBorder="1" applyAlignment="1">
      <alignment vertical="center" wrapText="1"/>
    </xf>
    <xf numFmtId="0" fontId="93" fillId="0" borderId="14" xfId="0" applyFont="1" applyFill="1" applyBorder="1" applyAlignment="1">
      <alignment horizontal="left" vertical="center" wrapText="1"/>
    </xf>
    <xf numFmtId="0" fontId="16" fillId="0" borderId="2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70" fillId="0" borderId="12"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49" fillId="0" borderId="14" xfId="0" applyFont="1" applyFill="1" applyBorder="1" applyAlignment="1">
      <alignment horizontal="center" vertical="center" wrapText="1"/>
    </xf>
    <xf numFmtId="49" fontId="69" fillId="0" borderId="0" xfId="0" applyNumberFormat="1" applyFont="1" applyFill="1" applyBorder="1" applyAlignment="1">
      <alignment horizontal="center" vertical="center" wrapText="1"/>
    </xf>
    <xf numFmtId="176" fontId="69" fillId="0" borderId="0" xfId="0" applyNumberFormat="1" applyFont="1" applyFill="1" applyBorder="1" applyAlignment="1">
      <alignment horizontal="center" vertical="center" wrapText="1"/>
    </xf>
    <xf numFmtId="49" fontId="45" fillId="0" borderId="0" xfId="0" applyNumberFormat="1" applyFont="1" applyFill="1" applyBorder="1" applyAlignment="1">
      <alignment horizontal="center" vertical="center" wrapText="1"/>
    </xf>
    <xf numFmtId="176" fontId="45" fillId="0" borderId="0" xfId="0" applyNumberFormat="1" applyFont="1" applyFill="1" applyBorder="1" applyAlignment="1">
      <alignment horizontal="center" vertical="center" wrapText="1"/>
    </xf>
    <xf numFmtId="176" fontId="49" fillId="0" borderId="14" xfId="0" applyNumberFormat="1" applyFont="1" applyFill="1" applyBorder="1" applyAlignment="1">
      <alignment horizontal="center" vertical="center" wrapText="1"/>
    </xf>
    <xf numFmtId="0" fontId="16" fillId="0" borderId="14" xfId="0" applyFont="1" applyFill="1" applyBorder="1" applyAlignment="1">
      <alignment horizontal="center" vertical="center" wrapText="1"/>
    </xf>
    <xf numFmtId="0" fontId="49" fillId="0" borderId="14" xfId="0" applyFont="1" applyFill="1" applyBorder="1" applyAlignment="1">
      <alignment vertical="center" wrapText="1"/>
    </xf>
    <xf numFmtId="49" fontId="45" fillId="0" borderId="10" xfId="0" applyNumberFormat="1" applyFont="1" applyFill="1" applyBorder="1" applyAlignment="1">
      <alignment horizontal="center" vertical="center" wrapText="1"/>
    </xf>
    <xf numFmtId="49" fontId="45" fillId="0" borderId="10" xfId="0" applyNumberFormat="1" applyFont="1" applyFill="1" applyBorder="1" applyAlignment="1">
      <alignment horizontal="left" vertical="center" wrapText="1"/>
    </xf>
    <xf numFmtId="0" fontId="65" fillId="0" borderId="0" xfId="11" applyFont="1" applyFill="1" applyBorder="1" applyAlignment="1">
      <alignment horizontal="center" vertical="center"/>
    </xf>
    <xf numFmtId="0" fontId="67" fillId="0" borderId="10" xfId="11" applyFont="1" applyFill="1" applyBorder="1" applyAlignment="1">
      <alignment horizontal="right" vertical="center"/>
    </xf>
    <xf numFmtId="0" fontId="68" fillId="0" borderId="15" xfId="11" applyFont="1" applyFill="1" applyBorder="1" applyAlignment="1">
      <alignment horizontal="center" vertical="center" wrapText="1"/>
    </xf>
    <xf numFmtId="0" fontId="68" fillId="0" borderId="14" xfId="11" applyFont="1" applyFill="1" applyBorder="1" applyAlignment="1">
      <alignment horizontal="center" vertical="center" wrapText="1"/>
    </xf>
    <xf numFmtId="0" fontId="14" fillId="0" borderId="19" xfId="11" applyFont="1" applyFill="1" applyBorder="1" applyAlignment="1">
      <alignment horizontal="center" vertical="center"/>
    </xf>
    <xf numFmtId="0" fontId="14" fillId="0" borderId="21" xfId="11" applyFont="1" applyFill="1" applyBorder="1" applyAlignment="1">
      <alignment horizontal="center" vertical="center"/>
    </xf>
    <xf numFmtId="0" fontId="14" fillId="0" borderId="20" xfId="11" applyFont="1" applyFill="1" applyBorder="1" applyAlignment="1">
      <alignment horizontal="center" vertical="center"/>
    </xf>
    <xf numFmtId="0" fontId="66" fillId="0" borderId="14" xfId="11" applyFont="1" applyFill="1" applyBorder="1" applyAlignment="1">
      <alignment horizontal="center" vertical="center" wrapText="1"/>
    </xf>
    <xf numFmtId="176" fontId="66" fillId="0" borderId="14" xfId="11" applyNumberFormat="1" applyFont="1" applyFill="1" applyBorder="1" applyAlignment="1">
      <alignment horizontal="center" vertical="center" wrapText="1"/>
    </xf>
    <xf numFmtId="176" fontId="62"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0" fillId="0" borderId="10" xfId="0" applyNumberFormat="1"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176" fontId="14" fillId="0" borderId="14" xfId="0" applyNumberFormat="1" applyFont="1" applyFill="1" applyBorder="1" applyAlignment="1">
      <alignment horizontal="center" vertical="center" wrapText="1"/>
    </xf>
    <xf numFmtId="176" fontId="0" fillId="0" borderId="24" xfId="0" applyNumberFormat="1" applyFont="1" applyFill="1" applyBorder="1" applyAlignment="1">
      <alignment horizontal="left" vertical="center" wrapText="1"/>
    </xf>
    <xf numFmtId="0" fontId="14" fillId="0" borderId="14" xfId="0" applyFont="1" applyFill="1" applyBorder="1" applyAlignment="1">
      <alignment horizontal="left" vertical="center" wrapText="1"/>
    </xf>
    <xf numFmtId="0" fontId="11" fillId="0" borderId="0" xfId="0" applyFont="1" applyFill="1" applyBorder="1" applyAlignment="1">
      <alignment horizontal="justify" vertical="center" wrapText="1"/>
    </xf>
    <xf numFmtId="0" fontId="14" fillId="0" borderId="14"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0" fillId="0" borderId="10" xfId="0" applyFill="1" applyBorder="1" applyAlignment="1">
      <alignment horizontal="right" vertical="center" wrapText="1"/>
    </xf>
    <xf numFmtId="0" fontId="14" fillId="0" borderId="11" xfId="0" applyFont="1" applyFill="1" applyBorder="1" applyAlignment="1">
      <alignment horizontal="justify" vertical="center" wrapText="1"/>
    </xf>
    <xf numFmtId="0" fontId="14" fillId="0" borderId="1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54" fillId="3" borderId="18" xfId="0" applyFont="1" applyFill="1" applyBorder="1" applyAlignment="1">
      <alignment horizontal="center" vertical="center" wrapText="1"/>
    </xf>
    <xf numFmtId="0" fontId="54" fillId="3" borderId="15" xfId="0" applyFont="1" applyFill="1" applyBorder="1" applyAlignment="1">
      <alignment horizontal="center" vertical="center" wrapText="1"/>
    </xf>
    <xf numFmtId="0" fontId="58" fillId="3" borderId="11" xfId="0" applyFont="1" applyFill="1" applyBorder="1" applyAlignment="1">
      <alignment horizontal="center" vertical="center" wrapText="1"/>
    </xf>
    <xf numFmtId="0" fontId="58" fillId="3" borderId="15" xfId="0" applyFont="1" applyFill="1" applyBorder="1" applyAlignment="1">
      <alignment horizontal="center" vertical="center" wrapText="1"/>
    </xf>
    <xf numFmtId="0" fontId="54" fillId="3" borderId="14" xfId="0" applyFont="1" applyFill="1" applyBorder="1" applyAlignment="1">
      <alignment horizontal="center" vertical="center" wrapText="1"/>
    </xf>
    <xf numFmtId="49" fontId="57" fillId="3" borderId="10" xfId="0" applyNumberFormat="1" applyFont="1" applyFill="1" applyBorder="1" applyAlignment="1">
      <alignment horizontal="center" vertical="center" wrapText="1"/>
    </xf>
    <xf numFmtId="176" fontId="54" fillId="3" borderId="14" xfId="0" applyNumberFormat="1" applyFont="1" applyFill="1" applyBorder="1" applyAlignment="1">
      <alignment horizontal="center" vertical="center" wrapText="1"/>
    </xf>
    <xf numFmtId="0" fontId="54" fillId="3" borderId="19" xfId="0" applyFont="1" applyFill="1" applyBorder="1" applyAlignment="1">
      <alignment horizontal="center" vertical="center" wrapText="1"/>
    </xf>
    <xf numFmtId="0" fontId="54" fillId="3" borderId="20" xfId="0" applyFont="1" applyFill="1" applyBorder="1" applyAlignment="1">
      <alignment horizontal="center" vertical="center" wrapText="1"/>
    </xf>
    <xf numFmtId="0" fontId="54" fillId="3" borderId="20" xfId="0" applyFont="1" applyFill="1" applyBorder="1" applyAlignment="1">
      <alignment horizontal="left"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16" xfId="0" applyFont="1" applyFill="1" applyBorder="1" applyAlignment="1">
      <alignment horizontal="center" vertical="center" wrapText="1"/>
    </xf>
    <xf numFmtId="0" fontId="54" fillId="3" borderId="17" xfId="0" applyFont="1" applyFill="1" applyBorder="1" applyAlignment="1">
      <alignment horizontal="center" vertical="center" wrapText="1"/>
    </xf>
    <xf numFmtId="0" fontId="54" fillId="3" borderId="24"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1" fillId="3" borderId="11" xfId="38" applyFont="1" applyFill="1" applyBorder="1" applyAlignment="1">
      <alignment horizontal="center" vertical="center" wrapText="1"/>
    </xf>
    <xf numFmtId="0" fontId="1" fillId="3" borderId="18" xfId="38" applyFont="1" applyFill="1" applyBorder="1" applyAlignment="1">
      <alignment horizontal="center" vertical="center" wrapText="1"/>
    </xf>
    <xf numFmtId="0" fontId="1" fillId="3" borderId="15" xfId="38"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20"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1" xfId="38" applyFont="1" applyFill="1" applyBorder="1" applyAlignment="1">
      <alignment horizontal="left" vertical="center" wrapText="1"/>
    </xf>
    <xf numFmtId="0" fontId="1" fillId="3" borderId="18" xfId="38" applyFont="1" applyFill="1" applyBorder="1" applyAlignment="1">
      <alignment horizontal="left" vertical="center" wrapText="1"/>
    </xf>
    <xf numFmtId="0" fontId="1" fillId="3" borderId="15" xfId="38" applyFont="1" applyFill="1" applyBorder="1" applyAlignment="1">
      <alignment horizontal="left" vertical="center" wrapText="1"/>
    </xf>
    <xf numFmtId="0" fontId="1" fillId="20" borderId="23" xfId="0" applyFont="1" applyFill="1" applyBorder="1" applyAlignment="1">
      <alignment vertical="center" wrapText="1"/>
    </xf>
    <xf numFmtId="0" fontId="1" fillId="20" borderId="17" xfId="0" applyFont="1" applyFill="1" applyBorder="1" applyAlignment="1">
      <alignment vertical="center" wrapText="1"/>
    </xf>
    <xf numFmtId="0" fontId="1" fillId="3" borderId="11" xfId="0" applyFont="1" applyFill="1" applyBorder="1" applyAlignment="1">
      <alignment vertical="center" wrapText="1"/>
    </xf>
    <xf numFmtId="0" fontId="1" fillId="3" borderId="18" xfId="0" applyFont="1" applyFill="1" applyBorder="1" applyAlignment="1">
      <alignment vertical="center" wrapText="1"/>
    </xf>
    <xf numFmtId="0" fontId="1" fillId="3" borderId="15" xfId="0" applyFont="1" applyFill="1" applyBorder="1" applyAlignment="1">
      <alignment vertical="center" wrapText="1"/>
    </xf>
    <xf numFmtId="182" fontId="1" fillId="0" borderId="11" xfId="0" applyNumberFormat="1" applyFont="1" applyFill="1" applyBorder="1" applyAlignment="1">
      <alignment horizontal="center" vertical="center" wrapText="1"/>
    </xf>
    <xf numFmtId="182" fontId="1" fillId="0" borderId="18" xfId="0" applyNumberFormat="1" applyFont="1" applyFill="1" applyBorder="1" applyAlignment="1">
      <alignment horizontal="center" vertical="center" wrapText="1"/>
    </xf>
    <xf numFmtId="182" fontId="1" fillId="0" borderId="15" xfId="0" applyNumberFormat="1" applyFont="1" applyFill="1" applyBorder="1" applyAlignment="1">
      <alignment horizontal="center" vertical="center" wrapText="1"/>
    </xf>
    <xf numFmtId="182" fontId="1" fillId="0" borderId="11" xfId="0" applyNumberFormat="1" applyFont="1" applyFill="1" applyBorder="1" applyAlignment="1">
      <alignment horizontal="left" vertical="center" wrapText="1"/>
    </xf>
    <xf numFmtId="182" fontId="1" fillId="0" borderId="18" xfId="0" applyNumberFormat="1" applyFont="1" applyFill="1" applyBorder="1" applyAlignment="1">
      <alignment horizontal="left" vertical="center" wrapText="1"/>
    </xf>
    <xf numFmtId="182" fontId="1" fillId="0" borderId="15" xfId="0" applyNumberFormat="1" applyFont="1" applyFill="1" applyBorder="1" applyAlignment="1">
      <alignment horizontal="left"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left" vertical="center" wrapText="1"/>
    </xf>
    <xf numFmtId="0" fontId="1" fillId="0" borderId="18"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53" fillId="0" borderId="0" xfId="0" applyFont="1" applyAlignment="1">
      <alignment horizontal="center" vertical="center" wrapText="1"/>
    </xf>
    <xf numFmtId="0" fontId="52" fillId="0" borderId="0" xfId="0" applyFont="1" applyAlignment="1">
      <alignment horizontal="left" vertical="center" wrapText="1"/>
    </xf>
    <xf numFmtId="0" fontId="0" fillId="0" borderId="0" xfId="0" applyAlignment="1">
      <alignment horizontal="left"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55" fillId="0" borderId="14" xfId="0" applyFont="1" applyBorder="1" applyAlignment="1">
      <alignment horizontal="center" vertical="center" wrapText="1"/>
    </xf>
    <xf numFmtId="176" fontId="49" fillId="3" borderId="11" xfId="0" applyNumberFormat="1" applyFont="1" applyFill="1" applyBorder="1" applyAlignment="1">
      <alignment horizontal="center" vertical="center" wrapText="1"/>
    </xf>
    <xf numFmtId="176" fontId="49" fillId="3" borderId="15" xfId="0" applyNumberFormat="1" applyFont="1" applyFill="1" applyBorder="1" applyAlignment="1">
      <alignment horizontal="center" vertical="center" wrapText="1"/>
    </xf>
    <xf numFmtId="0" fontId="16" fillId="3" borderId="14" xfId="0" applyFont="1" applyFill="1" applyBorder="1" applyAlignment="1">
      <alignment horizontal="left" vertical="center" wrapText="1"/>
    </xf>
    <xf numFmtId="176" fontId="16" fillId="3" borderId="14" xfId="0" applyNumberFormat="1"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5" xfId="0" applyFont="1" applyFill="1" applyBorder="1" applyAlignment="1">
      <alignment horizontal="left" vertical="center" wrapText="1"/>
    </xf>
    <xf numFmtId="176" fontId="16" fillId="3" borderId="11" xfId="0" applyNumberFormat="1" applyFont="1" applyFill="1" applyBorder="1" applyAlignment="1">
      <alignment horizontal="left" vertical="center" wrapText="1"/>
    </xf>
    <xf numFmtId="176" fontId="16" fillId="3" borderId="18" xfId="0" applyNumberFormat="1" applyFont="1" applyFill="1" applyBorder="1" applyAlignment="1">
      <alignment horizontal="left" vertical="center" wrapText="1"/>
    </xf>
    <xf numFmtId="176" fontId="16" fillId="3" borderId="15" xfId="0" applyNumberFormat="1" applyFont="1" applyFill="1" applyBorder="1" applyAlignment="1">
      <alignment horizontal="left" vertical="center" wrapText="1"/>
    </xf>
    <xf numFmtId="176" fontId="16" fillId="3" borderId="11" xfId="0" applyNumberFormat="1" applyFont="1" applyFill="1" applyBorder="1" applyAlignment="1">
      <alignment horizontal="center" vertical="center" wrapText="1"/>
    </xf>
    <xf numFmtId="176" fontId="16" fillId="3" borderId="18" xfId="0" applyNumberFormat="1" applyFont="1" applyFill="1" applyBorder="1" applyAlignment="1">
      <alignment horizontal="center" vertical="center" wrapText="1"/>
    </xf>
    <xf numFmtId="176" fontId="16" fillId="3" borderId="15" xfId="0" applyNumberFormat="1"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176" fontId="16" fillId="3" borderId="14" xfId="0" applyNumberFormat="1" applyFont="1" applyFill="1" applyBorder="1" applyAlignment="1">
      <alignment vertical="center" wrapText="1"/>
    </xf>
    <xf numFmtId="0" fontId="16" fillId="3" borderId="11" xfId="70" applyFont="1" applyFill="1" applyBorder="1" applyAlignment="1">
      <alignment horizontal="left" vertical="center" wrapText="1"/>
    </xf>
    <xf numFmtId="0" fontId="16" fillId="3" borderId="18" xfId="70" applyFont="1" applyFill="1" applyBorder="1" applyAlignment="1">
      <alignment horizontal="left" vertical="center" wrapText="1"/>
    </xf>
    <xf numFmtId="0" fontId="16" fillId="3" borderId="15" xfId="70" applyFont="1" applyFill="1" applyBorder="1" applyAlignment="1">
      <alignment horizontal="left" vertical="center" wrapText="1"/>
    </xf>
    <xf numFmtId="0" fontId="16" fillId="3" borderId="14" xfId="0" applyFont="1" applyFill="1" applyBorder="1" applyAlignment="1">
      <alignment horizontal="center" vertical="center" wrapText="1"/>
    </xf>
    <xf numFmtId="176" fontId="16" fillId="3" borderId="14" xfId="0" applyNumberFormat="1" applyFont="1" applyFill="1" applyBorder="1" applyAlignment="1">
      <alignment horizontal="center" vertical="center" wrapText="1"/>
    </xf>
    <xf numFmtId="176" fontId="48" fillId="3" borderId="0" xfId="0" applyNumberFormat="1" applyFont="1" applyFill="1" applyBorder="1" applyAlignment="1">
      <alignment horizontal="center" vertical="center" wrapText="1"/>
    </xf>
    <xf numFmtId="176" fontId="9" fillId="3" borderId="10" xfId="0" applyNumberFormat="1" applyFont="1" applyFill="1" applyBorder="1" applyAlignment="1">
      <alignment horizontal="center" vertical="center" wrapText="1"/>
    </xf>
    <xf numFmtId="176" fontId="49" fillId="3" borderId="19" xfId="0" applyNumberFormat="1" applyFont="1" applyFill="1" applyBorder="1" applyAlignment="1">
      <alignment horizontal="center" vertical="center" wrapText="1"/>
    </xf>
    <xf numFmtId="176" fontId="49" fillId="3" borderId="21" xfId="0" applyNumberFormat="1" applyFont="1" applyFill="1" applyBorder="1" applyAlignment="1">
      <alignment horizontal="center" vertical="center" wrapText="1"/>
    </xf>
    <xf numFmtId="176" fontId="49" fillId="3" borderId="20" xfId="0" applyNumberFormat="1" applyFont="1" applyFill="1" applyBorder="1" applyAlignment="1">
      <alignment horizontal="center" vertical="center" wrapText="1"/>
    </xf>
    <xf numFmtId="179" fontId="49" fillId="3" borderId="11" xfId="0" applyNumberFormat="1" applyFont="1" applyFill="1" applyBorder="1" applyAlignment="1">
      <alignment horizontal="center" vertical="center" wrapText="1"/>
    </xf>
    <xf numFmtId="179" fontId="49" fillId="3" borderId="15"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176" fontId="1" fillId="3" borderId="11" xfId="0" applyNumberFormat="1" applyFont="1" applyFill="1" applyBorder="1" applyAlignment="1">
      <alignment horizontal="left" vertical="center" wrapText="1"/>
    </xf>
    <xf numFmtId="176" fontId="1" fillId="3" borderId="15" xfId="0" applyNumberFormat="1" applyFont="1" applyFill="1" applyBorder="1" applyAlignment="1">
      <alignment horizontal="left" vertical="center" wrapText="1"/>
    </xf>
    <xf numFmtId="49" fontId="46" fillId="3" borderId="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center" vertical="center" wrapText="1"/>
    </xf>
    <xf numFmtId="176" fontId="49" fillId="0" borderId="11" xfId="0" applyNumberFormat="1" applyFont="1" applyFill="1" applyBorder="1" applyAlignment="1">
      <alignment horizontal="center" vertical="center" wrapText="1"/>
    </xf>
    <xf numFmtId="176" fontId="49" fillId="0" borderId="15" xfId="0" applyNumberFormat="1" applyFont="1" applyFill="1" applyBorder="1" applyAlignment="1">
      <alignment horizontal="center" vertical="center" wrapText="1"/>
    </xf>
    <xf numFmtId="0" fontId="16" fillId="0" borderId="14" xfId="0" applyFont="1" applyFill="1" applyBorder="1" applyAlignment="1">
      <alignment horizontal="left" vertical="center" wrapText="1"/>
    </xf>
    <xf numFmtId="176" fontId="16" fillId="0" borderId="14" xfId="0" applyNumberFormat="1"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5" xfId="0" applyFont="1" applyFill="1" applyBorder="1" applyAlignment="1">
      <alignment horizontal="left" vertical="center" wrapText="1"/>
    </xf>
    <xf numFmtId="176" fontId="16" fillId="0" borderId="11" xfId="0" applyNumberFormat="1" applyFont="1" applyFill="1" applyBorder="1" applyAlignment="1">
      <alignment horizontal="left" vertical="center" wrapText="1"/>
    </xf>
    <xf numFmtId="176" fontId="16" fillId="0" borderId="18" xfId="0" applyNumberFormat="1" applyFont="1" applyFill="1" applyBorder="1" applyAlignment="1">
      <alignment horizontal="left" vertical="center" wrapText="1"/>
    </xf>
    <xf numFmtId="176" fontId="16" fillId="0" borderId="15" xfId="0" applyNumberFormat="1" applyFont="1" applyFill="1" applyBorder="1" applyAlignment="1">
      <alignment horizontal="left" vertical="center" wrapText="1"/>
    </xf>
    <xf numFmtId="176" fontId="16" fillId="0" borderId="11" xfId="0" applyNumberFormat="1" applyFont="1" applyFill="1" applyBorder="1" applyAlignment="1">
      <alignment horizontal="center" vertical="center" wrapText="1"/>
    </xf>
    <xf numFmtId="176" fontId="16" fillId="0" borderId="18" xfId="0" applyNumberFormat="1" applyFont="1" applyFill="1" applyBorder="1" applyAlignment="1">
      <alignment horizontal="center" vertical="center" wrapText="1"/>
    </xf>
    <xf numFmtId="176" fontId="16" fillId="0" borderId="15"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wrapText="1"/>
    </xf>
    <xf numFmtId="176" fontId="16" fillId="0" borderId="14" xfId="0" applyNumberFormat="1" applyFont="1" applyFill="1" applyBorder="1" applyAlignment="1">
      <alignment vertical="center" wrapText="1"/>
    </xf>
    <xf numFmtId="0" fontId="16" fillId="0" borderId="11" xfId="70" applyFont="1" applyFill="1" applyBorder="1" applyAlignment="1">
      <alignment horizontal="left" vertical="center" wrapText="1"/>
    </xf>
    <xf numFmtId="0" fontId="16" fillId="0" borderId="18" xfId="70" applyFont="1" applyFill="1" applyBorder="1" applyAlignment="1">
      <alignment horizontal="left" vertical="center" wrapText="1"/>
    </xf>
    <xf numFmtId="0" fontId="16" fillId="0" borderId="15" xfId="70" applyFont="1" applyFill="1" applyBorder="1" applyAlignment="1">
      <alignment horizontal="left" vertical="center" wrapText="1"/>
    </xf>
    <xf numFmtId="176" fontId="16" fillId="0" borderId="14" xfId="0" applyNumberFormat="1" applyFont="1" applyFill="1" applyBorder="1" applyAlignment="1">
      <alignment horizontal="center" vertical="center" wrapText="1"/>
    </xf>
    <xf numFmtId="176" fontId="48" fillId="0" borderId="0"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49" fillId="0" borderId="19" xfId="0" applyNumberFormat="1" applyFont="1" applyFill="1" applyBorder="1" applyAlignment="1">
      <alignment horizontal="center" vertical="center" wrapText="1"/>
    </xf>
    <xf numFmtId="176" fontId="49" fillId="0" borderId="21" xfId="0" applyNumberFormat="1" applyFont="1" applyFill="1" applyBorder="1" applyAlignment="1">
      <alignment horizontal="center" vertical="center" wrapText="1"/>
    </xf>
    <xf numFmtId="176" fontId="49" fillId="0" borderId="20" xfId="0" applyNumberFormat="1" applyFont="1" applyFill="1" applyBorder="1" applyAlignment="1">
      <alignment horizontal="center" vertical="center" wrapText="1"/>
    </xf>
    <xf numFmtId="179" fontId="49" fillId="0" borderId="11" xfId="0" applyNumberFormat="1" applyFont="1" applyFill="1" applyBorder="1" applyAlignment="1">
      <alignment horizontal="center" vertical="center" wrapText="1"/>
    </xf>
    <xf numFmtId="179" fontId="49" fillId="0" borderId="15" xfId="0" applyNumberFormat="1" applyFont="1" applyFill="1" applyBorder="1" applyAlignment="1">
      <alignment horizontal="center" vertical="center" wrapText="1"/>
    </xf>
    <xf numFmtId="176" fontId="0" fillId="0" borderId="11" xfId="0" applyNumberFormat="1" applyFont="1" applyFill="1" applyBorder="1" applyAlignment="1">
      <alignment horizontal="left" vertical="center" wrapText="1"/>
    </xf>
    <xf numFmtId="176" fontId="0" fillId="0" borderId="15" xfId="0" applyNumberFormat="1"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5" xfId="0" applyFont="1" applyFill="1" applyBorder="1" applyAlignment="1">
      <alignment horizontal="left" vertical="center" wrapText="1"/>
    </xf>
    <xf numFmtId="176" fontId="0" fillId="0" borderId="18" xfId="0" applyNumberFormat="1" applyFont="1" applyFill="1" applyBorder="1" applyAlignment="1">
      <alignment horizontal="left" vertical="center" wrapText="1"/>
    </xf>
    <xf numFmtId="180" fontId="14" fillId="0" borderId="11" xfId="0" applyNumberFormat="1" applyFont="1" applyFill="1" applyBorder="1" applyAlignment="1">
      <alignment horizontal="center" vertical="center" wrapText="1"/>
    </xf>
    <xf numFmtId="180" fontId="14" fillId="0" borderId="15" xfId="0" applyNumberFormat="1" applyFont="1" applyFill="1" applyBorder="1" applyAlignment="1">
      <alignment horizontal="center" vertical="center" wrapText="1"/>
    </xf>
    <xf numFmtId="179" fontId="14" fillId="0" borderId="14" xfId="0" applyNumberFormat="1" applyFont="1" applyFill="1" applyBorder="1" applyAlignment="1">
      <alignment horizontal="center" vertical="center" wrapText="1"/>
    </xf>
    <xf numFmtId="178" fontId="15" fillId="0" borderId="11" xfId="0" applyNumberFormat="1" applyFont="1" applyFill="1" applyBorder="1" applyAlignment="1">
      <alignment horizontal="center" vertical="center" wrapText="1"/>
    </xf>
    <xf numFmtId="178" fontId="15" fillId="0" borderId="15" xfId="0" applyNumberFormat="1" applyFont="1" applyFill="1" applyBorder="1" applyAlignment="1">
      <alignment horizontal="center" vertical="center" wrapText="1"/>
    </xf>
    <xf numFmtId="176" fontId="14" fillId="0" borderId="12" xfId="0" applyNumberFormat="1" applyFont="1" applyFill="1" applyBorder="1" applyAlignment="1">
      <alignment horizontal="center" vertical="center" wrapText="1"/>
    </xf>
    <xf numFmtId="176" fontId="14" fillId="0" borderId="13" xfId="0" applyNumberFormat="1" applyFont="1" applyFill="1" applyBorder="1" applyAlignment="1">
      <alignment horizontal="center" vertical="center" wrapText="1"/>
    </xf>
    <xf numFmtId="176" fontId="14" fillId="0" borderId="16" xfId="0" applyNumberFormat="1" applyFont="1" applyFill="1" applyBorder="1" applyAlignment="1">
      <alignment horizontal="center" vertical="center" wrapText="1"/>
    </xf>
    <xf numFmtId="176" fontId="14" fillId="0" borderId="17" xfId="0" applyNumberFormat="1" applyFont="1" applyFill="1" applyBorder="1" applyAlignment="1">
      <alignment horizontal="center" vertical="center" wrapText="1"/>
    </xf>
    <xf numFmtId="176" fontId="0" fillId="0" borderId="14" xfId="0" applyNumberFormat="1" applyFont="1" applyFill="1" applyBorder="1" applyAlignment="1">
      <alignment horizontal="left" vertical="center" wrapText="1"/>
    </xf>
    <xf numFmtId="0" fontId="0" fillId="0" borderId="14" xfId="0" applyFont="1" applyFill="1" applyBorder="1" applyAlignment="1">
      <alignment horizontal="left" vertical="center" wrapText="1"/>
    </xf>
    <xf numFmtId="176" fontId="0" fillId="0" borderId="19" xfId="0" applyNumberFormat="1" applyFont="1" applyFill="1" applyBorder="1" applyAlignment="1">
      <alignment horizontal="left" vertical="center" wrapText="1"/>
    </xf>
    <xf numFmtId="176" fontId="0" fillId="0" borderId="20" xfId="0" applyNumberFormat="1" applyFont="1" applyFill="1" applyBorder="1" applyAlignment="1">
      <alignment horizontal="left" vertical="center" wrapText="1"/>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1" xfId="70" applyFont="1" applyFill="1" applyBorder="1" applyAlignment="1">
      <alignment horizontal="left" vertical="center" wrapText="1"/>
    </xf>
    <xf numFmtId="0" fontId="0" fillId="0" borderId="15" xfId="70" applyFont="1" applyFill="1" applyBorder="1" applyAlignment="1">
      <alignment horizontal="left" vertical="center" wrapText="1"/>
    </xf>
    <xf numFmtId="0" fontId="0" fillId="0" borderId="14" xfId="0" applyFont="1" applyFill="1" applyBorder="1" applyAlignment="1">
      <alignment horizontal="center" vertical="center" wrapText="1"/>
    </xf>
    <xf numFmtId="176" fontId="0" fillId="0" borderId="11"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14" xfId="0" applyNumberFormat="1" applyFont="1" applyFill="1" applyBorder="1" applyAlignment="1">
      <alignment horizontal="center" vertical="center"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176" fontId="14" fillId="0" borderId="19" xfId="0" applyNumberFormat="1" applyFont="1" applyFill="1" applyBorder="1" applyAlignment="1">
      <alignment horizontal="left" vertical="center" wrapText="1"/>
    </xf>
    <xf numFmtId="176" fontId="14" fillId="0" borderId="20" xfId="0" applyNumberFormat="1" applyFont="1" applyFill="1" applyBorder="1" applyAlignment="1">
      <alignment horizontal="left" vertical="center" wrapText="1"/>
    </xf>
    <xf numFmtId="0" fontId="0" fillId="0" borderId="19" xfId="94" applyNumberFormat="1" applyFont="1" applyFill="1" applyBorder="1" applyAlignment="1">
      <alignment horizontal="left" vertical="center" wrapText="1"/>
    </xf>
    <xf numFmtId="0" fontId="0" fillId="0" borderId="20" xfId="94" applyNumberFormat="1" applyFont="1" applyFill="1" applyBorder="1" applyAlignment="1">
      <alignment horizontal="left" vertical="center" wrapText="1"/>
    </xf>
    <xf numFmtId="176" fontId="46" fillId="0" borderId="0"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176" fontId="13" fillId="0" borderId="15" xfId="0" applyNumberFormat="1" applyFont="1" applyFill="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45" fillId="3" borderId="19" xfId="0" applyFont="1" applyFill="1" applyBorder="1" applyAlignment="1">
      <alignment horizontal="center" vertical="center"/>
    </xf>
    <xf numFmtId="0" fontId="45" fillId="3" borderId="20" xfId="0" applyFont="1" applyFill="1" applyBorder="1" applyAlignment="1">
      <alignment horizontal="center" vertical="center"/>
    </xf>
    <xf numFmtId="176" fontId="3" fillId="0" borderId="24" xfId="0" applyNumberFormat="1" applyFont="1" applyFill="1" applyBorder="1" applyAlignment="1">
      <alignment horizontal="left" vertical="center" wrapText="1"/>
    </xf>
    <xf numFmtId="0" fontId="9" fillId="0" borderId="11" xfId="0" applyFont="1" applyFill="1" applyBorder="1" applyAlignment="1">
      <alignment horizontal="center" vertical="center" wrapText="1"/>
    </xf>
    <xf numFmtId="0" fontId="9" fillId="0" borderId="15"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0" fontId="9" fillId="0" borderId="11" xfId="0" applyFont="1" applyBorder="1" applyAlignment="1">
      <alignment horizontal="center" vertical="center"/>
    </xf>
    <xf numFmtId="0" fontId="9" fillId="0" borderId="15" xfId="0" applyFont="1" applyBorder="1" applyAlignment="1">
      <alignment horizontal="center" vertical="center"/>
    </xf>
    <xf numFmtId="49" fontId="44" fillId="0" borderId="0"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35" fillId="0" borderId="10" xfId="0" applyNumberFormat="1"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4" xfId="0" applyFont="1" applyFill="1" applyBorder="1" applyAlignment="1">
      <alignment horizontal="center" vertical="center" wrapText="1"/>
    </xf>
    <xf numFmtId="176" fontId="20" fillId="18" borderId="14" xfId="0" applyNumberFormat="1" applyFont="1" applyFill="1" applyBorder="1" applyAlignment="1">
      <alignment horizontal="left" vertical="center" wrapText="1"/>
    </xf>
    <xf numFmtId="176" fontId="20" fillId="18" borderId="14" xfId="0" applyNumberFormat="1" applyFont="1" applyFill="1" applyBorder="1" applyAlignment="1">
      <alignment horizontal="center" vertical="center" wrapText="1"/>
    </xf>
    <xf numFmtId="176" fontId="23" fillId="0" borderId="14" xfId="0" applyNumberFormat="1" applyFont="1" applyFill="1" applyBorder="1" applyAlignment="1">
      <alignment horizontal="center" vertical="center" wrapText="1"/>
    </xf>
    <xf numFmtId="176" fontId="20" fillId="20" borderId="14" xfId="0" applyNumberFormat="1" applyFont="1" applyFill="1" applyBorder="1" applyAlignment="1">
      <alignment horizontal="left" vertical="center" wrapText="1"/>
    </xf>
    <xf numFmtId="0" fontId="20" fillId="20" borderId="14" xfId="0" applyFont="1" applyFill="1" applyBorder="1" applyAlignment="1">
      <alignment horizontal="left" vertical="center" wrapText="1"/>
    </xf>
    <xf numFmtId="176" fontId="20" fillId="0" borderId="14" xfId="0" applyNumberFormat="1"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18" borderId="14"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3" fillId="0" borderId="14" xfId="0" applyFont="1" applyFill="1" applyBorder="1" applyAlignment="1">
      <alignment horizontal="left" vertical="center" wrapText="1"/>
    </xf>
    <xf numFmtId="0" fontId="23" fillId="0" borderId="14" xfId="0" applyFont="1" applyFill="1" applyBorder="1" applyAlignment="1">
      <alignment horizontal="left" vertical="center"/>
    </xf>
    <xf numFmtId="0" fontId="20" fillId="18" borderId="14" xfId="0" applyFont="1" applyFill="1" applyBorder="1" applyAlignment="1">
      <alignment horizontal="left" vertical="center" wrapText="1"/>
    </xf>
    <xf numFmtId="0" fontId="33" fillId="0" borderId="0" xfId="0" applyFont="1" applyFill="1" applyBorder="1" applyAlignment="1">
      <alignment horizontal="center" vertical="center"/>
    </xf>
    <xf numFmtId="0" fontId="23" fillId="0" borderId="14" xfId="0" applyFont="1" applyFill="1" applyBorder="1" applyAlignment="1">
      <alignment horizontal="center" vertical="center"/>
    </xf>
    <xf numFmtId="0" fontId="20" fillId="3" borderId="14" xfId="0" applyFont="1" applyFill="1" applyBorder="1" applyAlignment="1">
      <alignment horizontal="left" vertical="center" wrapText="1"/>
    </xf>
    <xf numFmtId="0" fontId="20" fillId="0" borderId="14" xfId="100" applyFont="1" applyFill="1" applyBorder="1" applyAlignment="1">
      <alignment horizontal="left" vertical="center" wrapText="1"/>
    </xf>
    <xf numFmtId="176" fontId="20" fillId="0" borderId="11" xfId="70" applyNumberFormat="1" applyFont="1" applyFill="1" applyBorder="1" applyAlignment="1">
      <alignment horizontal="center" vertical="center" wrapText="1"/>
    </xf>
    <xf numFmtId="176" fontId="20" fillId="0" borderId="18" xfId="70" applyNumberFormat="1" applyFont="1" applyFill="1" applyBorder="1" applyAlignment="1">
      <alignment horizontal="center" vertical="center" wrapText="1"/>
    </xf>
    <xf numFmtId="176" fontId="20" fillId="0" borderId="15" xfId="70" applyNumberFormat="1" applyFont="1" applyFill="1" applyBorder="1" applyAlignment="1">
      <alignment horizontal="center" vertical="center" wrapText="1"/>
    </xf>
    <xf numFmtId="0" fontId="20" fillId="0" borderId="11" xfId="70" applyFont="1" applyFill="1" applyBorder="1" applyAlignment="1">
      <alignment horizontal="center" vertical="center" wrapText="1"/>
    </xf>
    <xf numFmtId="0" fontId="20" fillId="0" borderId="18" xfId="70" applyFont="1" applyFill="1" applyBorder="1" applyAlignment="1">
      <alignment horizontal="center" vertical="center" wrapText="1"/>
    </xf>
    <xf numFmtId="0" fontId="20" fillId="0" borderId="15" xfId="70" applyFont="1" applyFill="1" applyBorder="1" applyAlignment="1">
      <alignment horizontal="center" vertical="center" wrapText="1"/>
    </xf>
    <xf numFmtId="0" fontId="20" fillId="0" borderId="11" xfId="70" applyFont="1" applyFill="1" applyBorder="1" applyAlignment="1">
      <alignment horizontal="left" vertical="center" wrapText="1"/>
    </xf>
    <xf numFmtId="0" fontId="20" fillId="0" borderId="18" xfId="70" applyFont="1" applyFill="1" applyBorder="1" applyAlignment="1">
      <alignment horizontal="left" vertical="center" wrapText="1"/>
    </xf>
    <xf numFmtId="0" fontId="20" fillId="0" borderId="15" xfId="70" applyFont="1" applyFill="1" applyBorder="1" applyAlignment="1">
      <alignment horizontal="left" vertical="center" wrapText="1"/>
    </xf>
    <xf numFmtId="176" fontId="20" fillId="0" borderId="14" xfId="0" applyNumberFormat="1" applyFont="1" applyFill="1" applyBorder="1" applyAlignment="1">
      <alignment horizontal="center" vertical="center" wrapText="1"/>
    </xf>
    <xf numFmtId="176" fontId="20" fillId="0" borderId="11" xfId="0" applyNumberFormat="1" applyFont="1" applyFill="1" applyBorder="1" applyAlignment="1">
      <alignment horizontal="center" vertical="center" wrapText="1"/>
    </xf>
    <xf numFmtId="176" fontId="20" fillId="0" borderId="18" xfId="0" applyNumberFormat="1" applyFont="1" applyFill="1" applyBorder="1" applyAlignment="1">
      <alignment horizontal="center" vertical="center" wrapText="1"/>
    </xf>
    <xf numFmtId="176" fontId="20" fillId="0" borderId="15" xfId="0" applyNumberFormat="1"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19" borderId="11" xfId="0" applyFont="1" applyFill="1" applyBorder="1" applyAlignment="1">
      <alignment horizontal="center" vertical="center" wrapText="1"/>
    </xf>
    <xf numFmtId="0" fontId="20" fillId="19" borderId="18" xfId="0" applyFont="1" applyFill="1" applyBorder="1" applyAlignment="1">
      <alignment horizontal="center" vertical="center" wrapText="1"/>
    </xf>
    <xf numFmtId="0" fontId="20" fillId="19" borderId="15"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5" xfId="0" applyFont="1" applyFill="1" applyBorder="1" applyAlignment="1">
      <alignment horizontal="left" vertical="center" wrapText="1"/>
    </xf>
    <xf numFmtId="9" fontId="20" fillId="0" borderId="11" xfId="70" applyNumberFormat="1" applyFont="1" applyFill="1" applyBorder="1" applyAlignment="1">
      <alignment horizontal="center" vertical="center" wrapText="1"/>
    </xf>
    <xf numFmtId="0" fontId="23" fillId="0" borderId="19"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0" fillId="0" borderId="14" xfId="0" applyFont="1" applyFill="1" applyBorder="1" applyAlignment="1">
      <alignment horizontal="center" vertical="center" wrapText="1"/>
    </xf>
    <xf numFmtId="176" fontId="20" fillId="0" borderId="12" xfId="0" applyNumberFormat="1" applyFont="1" applyFill="1" applyBorder="1" applyAlignment="1">
      <alignment horizontal="center" vertical="center" wrapText="1"/>
    </xf>
    <xf numFmtId="176" fontId="20" fillId="0" borderId="13" xfId="0" applyNumberFormat="1" applyFont="1" applyFill="1" applyBorder="1" applyAlignment="1">
      <alignment horizontal="center" vertical="center" wrapText="1"/>
    </xf>
    <xf numFmtId="176" fontId="20" fillId="0" borderId="22" xfId="0" applyNumberFormat="1" applyFont="1" applyFill="1" applyBorder="1" applyAlignment="1">
      <alignment horizontal="center" vertical="center" wrapText="1"/>
    </xf>
    <xf numFmtId="176" fontId="20" fillId="0" borderId="23" xfId="0" applyNumberFormat="1" applyFont="1" applyFill="1" applyBorder="1" applyAlignment="1">
      <alignment horizontal="center" vertical="center" wrapText="1"/>
    </xf>
    <xf numFmtId="176" fontId="20" fillId="0" borderId="16" xfId="0" applyNumberFormat="1" applyFont="1" applyFill="1" applyBorder="1" applyAlignment="1">
      <alignment horizontal="center" vertical="center" wrapText="1"/>
    </xf>
    <xf numFmtId="176" fontId="20" fillId="0" borderId="17" xfId="0" applyNumberFormat="1" applyFont="1" applyFill="1" applyBorder="1" applyAlignment="1">
      <alignment horizontal="center" vertical="center" wrapText="1"/>
    </xf>
    <xf numFmtId="0" fontId="20" fillId="0" borderId="19"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19" borderId="14" xfId="0" applyFont="1" applyFill="1" applyBorder="1" applyAlignment="1">
      <alignment horizontal="left" vertical="center" wrapText="1"/>
    </xf>
    <xf numFmtId="176" fontId="20" fillId="0" borderId="19" xfId="0" applyNumberFormat="1" applyFont="1" applyFill="1" applyBorder="1" applyAlignment="1">
      <alignment horizontal="center" vertical="center" wrapText="1"/>
    </xf>
    <xf numFmtId="176" fontId="20" fillId="0" borderId="20" xfId="0" applyNumberFormat="1" applyFont="1" applyFill="1" applyBorder="1" applyAlignment="1">
      <alignment horizontal="center" vertical="center" wrapText="1"/>
    </xf>
    <xf numFmtId="176" fontId="20" fillId="18" borderId="19" xfId="0" applyNumberFormat="1" applyFont="1" applyFill="1" applyBorder="1" applyAlignment="1">
      <alignment horizontal="center" vertical="center" wrapText="1"/>
    </xf>
    <xf numFmtId="176" fontId="20" fillId="18" borderId="20" xfId="0" applyNumberFormat="1" applyFont="1" applyFill="1" applyBorder="1" applyAlignment="1">
      <alignment horizontal="center" vertical="center" wrapText="1"/>
    </xf>
    <xf numFmtId="176" fontId="20" fillId="0" borderId="20" xfId="0" applyNumberFormat="1" applyFont="1" applyFill="1" applyBorder="1" applyAlignment="1">
      <alignment horizontal="left" vertical="center" wrapText="1"/>
    </xf>
    <xf numFmtId="176" fontId="11" fillId="0" borderId="14" xfId="0" applyNumberFormat="1" applyFont="1" applyFill="1" applyBorder="1" applyAlignment="1">
      <alignment horizontal="left" vertical="center" wrapText="1"/>
    </xf>
    <xf numFmtId="0" fontId="11" fillId="0" borderId="14" xfId="0" applyFont="1" applyFill="1" applyBorder="1" applyAlignment="1">
      <alignment horizontal="left" vertical="center" wrapText="1"/>
    </xf>
    <xf numFmtId="176" fontId="10" fillId="0" borderId="12"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6" xfId="0" applyNumberFormat="1" applyFont="1" applyFill="1" applyBorder="1" applyAlignment="1">
      <alignment horizontal="center" vertical="center" wrapText="1"/>
    </xf>
    <xf numFmtId="176" fontId="10" fillId="0" borderId="17"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176" fontId="11" fillId="0" borderId="11" xfId="0" applyNumberFormat="1" applyFont="1" applyFill="1" applyBorder="1" applyAlignment="1">
      <alignment horizontal="left" vertical="center" wrapText="1"/>
    </xf>
    <xf numFmtId="176" fontId="11" fillId="0" borderId="15" xfId="0" applyNumberFormat="1" applyFont="1" applyFill="1" applyBorder="1" applyAlignment="1">
      <alignment horizontal="left" vertical="center" wrapText="1"/>
    </xf>
    <xf numFmtId="179" fontId="10" fillId="0" borderId="11" xfId="0" applyNumberFormat="1" applyFont="1" applyFill="1" applyBorder="1" applyAlignment="1">
      <alignment horizontal="center" vertical="center" wrapText="1"/>
    </xf>
    <xf numFmtId="179" fontId="10" fillId="0" borderId="15" xfId="0" applyNumberFormat="1" applyFont="1" applyFill="1" applyBorder="1" applyAlignment="1">
      <alignment horizontal="center" vertical="center" wrapText="1"/>
    </xf>
    <xf numFmtId="176" fontId="11" fillId="0" borderId="11" xfId="0" applyNumberFormat="1" applyFont="1" applyFill="1" applyBorder="1" applyAlignment="1">
      <alignment horizontal="center" vertical="center" wrapText="1"/>
    </xf>
    <xf numFmtId="176" fontId="11" fillId="0" borderId="15"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1" fillId="0" borderId="18" xfId="0" applyNumberFormat="1" applyFont="1" applyFill="1" applyBorder="1" applyAlignment="1">
      <alignment horizontal="left" vertical="center" wrapText="1"/>
    </xf>
    <xf numFmtId="176" fontId="10" fillId="0" borderId="14" xfId="0" applyNumberFormat="1" applyFont="1" applyFill="1" applyBorder="1" applyAlignment="1">
      <alignment horizontal="left" vertical="center" wrapText="1"/>
    </xf>
    <xf numFmtId="0" fontId="11" fillId="0" borderId="14" xfId="0" applyFont="1" applyFill="1" applyBorder="1" applyAlignment="1">
      <alignment horizontal="center" vertical="center" wrapText="1"/>
    </xf>
    <xf numFmtId="176" fontId="11" fillId="0" borderId="14"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70" applyFont="1" applyFill="1" applyBorder="1" applyAlignment="1">
      <alignment horizontal="left" vertical="center" wrapText="1"/>
    </xf>
    <xf numFmtId="176" fontId="11" fillId="0" borderId="14" xfId="0" applyNumberFormat="1" applyFont="1" applyFill="1" applyBorder="1" applyAlignment="1">
      <alignment vertical="center" wrapText="1"/>
    </xf>
    <xf numFmtId="176" fontId="8" fillId="0" borderId="0" xfId="0" applyNumberFormat="1" applyFont="1" applyFill="1" applyBorder="1" applyAlignment="1">
      <alignment horizontal="center" vertical="center" wrapText="1"/>
    </xf>
    <xf numFmtId="178" fontId="13" fillId="0" borderId="11" xfId="0" applyNumberFormat="1" applyFont="1" applyFill="1" applyBorder="1" applyAlignment="1">
      <alignment horizontal="center" vertical="center" wrapText="1"/>
    </xf>
    <xf numFmtId="178" fontId="13" fillId="0" borderId="15" xfId="0" applyNumberFormat="1" applyFont="1" applyFill="1" applyBorder="1" applyAlignment="1">
      <alignment horizontal="center" vertical="center" wrapText="1"/>
    </xf>
  </cellXfs>
  <cellStyles count="126">
    <cellStyle name="20% - 强调文字颜色 1 2" xfId="3"/>
    <cellStyle name="20% - 强调文字颜色 1 3" xfId="28"/>
    <cellStyle name="20% - 强调文字颜色 1 4 2 5 2 4" xfId="22"/>
    <cellStyle name="20% - 强调文字颜色 2 2" xfId="72"/>
    <cellStyle name="20% - 强调文字颜色 2 3" xfId="73"/>
    <cellStyle name="20% - 强调文字颜色 3 2" xfId="110"/>
    <cellStyle name="20% - 强调文字颜色 3 3" xfId="10"/>
    <cellStyle name="20% - 强调文字颜色 4 2" xfId="39"/>
    <cellStyle name="20% - 强调文字颜色 4 3" xfId="43"/>
    <cellStyle name="20% - 强调文字颜色 5 2" xfId="87"/>
    <cellStyle name="20% - 强调文字颜色 5 3" xfId="89"/>
    <cellStyle name="20% - 强调文字颜色 6 2" xfId="23"/>
    <cellStyle name="20% - 强调文字颜色 6 3" xfId="15"/>
    <cellStyle name="40% - 强调文字颜色 1 2" xfId="74"/>
    <cellStyle name="40% - 强调文字颜色 1 3" xfId="77"/>
    <cellStyle name="40% - 强调文字颜色 2 2" xfId="113"/>
    <cellStyle name="40% - 强调文字颜色 2 3" xfId="118"/>
    <cellStyle name="40% - 强调文字颜色 3 2" xfId="42"/>
    <cellStyle name="40% - 强调文字颜色 3 3" xfId="50"/>
    <cellStyle name="40% - 强调文字颜色 4 2" xfId="9"/>
    <cellStyle name="40% - 强调文字颜色 4 3" xfId="91"/>
    <cellStyle name="40% - 强调文字颜色 5 2" xfId="13"/>
    <cellStyle name="40% - 强调文字颜色 5 3" xfId="16"/>
    <cellStyle name="40% - 强调文字颜色 6 2" xfId="67"/>
    <cellStyle name="40% - 强调文字颜色 6 3" xfId="69"/>
    <cellStyle name="60% - 强调文字颜色 1 2" xfId="117"/>
    <cellStyle name="60% - 强调文字颜色 1 3" xfId="121"/>
    <cellStyle name="60% - 强调文字颜色 2 2" xfId="48"/>
    <cellStyle name="60% - 强调文字颜色 2 3" xfId="7"/>
    <cellStyle name="60% - 强调文字颜色 3 2" xfId="90"/>
    <cellStyle name="60% - 强调文字颜色 3 3" xfId="92"/>
    <cellStyle name="60% - 强调文字颜色 4 2" xfId="21"/>
    <cellStyle name="60% - 强调文字颜色 4 3" xfId="2"/>
    <cellStyle name="60% - 强调文字颜色 5 2" xfId="68"/>
    <cellStyle name="60% - 强调文字颜色 5 3" xfId="71"/>
    <cellStyle name="60% - 强调文字颜色 6 2" xfId="105"/>
    <cellStyle name="60% - 强调文字颜色 6 3" xfId="109"/>
    <cellStyle name="百分比" xfId="6" builtinId="5"/>
    <cellStyle name="标题 1 2" xfId="29"/>
    <cellStyle name="标题 1 3" xfId="31"/>
    <cellStyle name="标题 2 2" xfId="76"/>
    <cellStyle name="标题 2 3" xfId="78"/>
    <cellStyle name="标题 3 2" xfId="116"/>
    <cellStyle name="标题 3 3" xfId="120"/>
    <cellStyle name="标题 4 2" xfId="47"/>
    <cellStyle name="标题 4 3" xfId="52"/>
    <cellStyle name="标题 5" xfId="62"/>
    <cellStyle name="标题 6" xfId="63"/>
    <cellStyle name="差 2" xfId="41"/>
    <cellStyle name="差 3" xfId="46"/>
    <cellStyle name="常规" xfId="0" builtinId="0"/>
    <cellStyle name="常规 10" xfId="96"/>
    <cellStyle name="常规 10 2" xfId="66"/>
    <cellStyle name="常规 10 2 2 2" xfId="125"/>
    <cellStyle name="常规 11" xfId="98"/>
    <cellStyle name="常规 11 2" xfId="103"/>
    <cellStyle name="常规 11 2 2" xfId="82"/>
    <cellStyle name="常规 12" xfId="100"/>
    <cellStyle name="常规 13" xfId="102"/>
    <cellStyle name="常规 14" xfId="104"/>
    <cellStyle name="常规 15" xfId="107"/>
    <cellStyle name="常规 16" xfId="112"/>
    <cellStyle name="常规 17" xfId="114"/>
    <cellStyle name="常规 18" xfId="119"/>
    <cellStyle name="常规 19" xfId="122"/>
    <cellStyle name="常规 2" xfId="38"/>
    <cellStyle name="常规 2 18" xfId="80"/>
    <cellStyle name="常规 2 19 2" xfId="60"/>
    <cellStyle name="常规 2 2" xfId="93"/>
    <cellStyle name="常规 20" xfId="108"/>
    <cellStyle name="常规 22" xfId="115"/>
    <cellStyle name="常规 25 2 2 2 2 2 2" xfId="84"/>
    <cellStyle name="常规 3" xfId="40"/>
    <cellStyle name="常规 3 3" xfId="33"/>
    <cellStyle name="常规 32" xfId="124"/>
    <cellStyle name="常规 36" xfId="27"/>
    <cellStyle name="常规 4" xfId="44"/>
    <cellStyle name="常规 4 15" xfId="19"/>
    <cellStyle name="常规 5" xfId="49"/>
    <cellStyle name="常规 6" xfId="8"/>
    <cellStyle name="常规 7" xfId="54"/>
    <cellStyle name="常规 8" xfId="57"/>
    <cellStyle name="常规 9" xfId="59"/>
    <cellStyle name="常规_Sheet1" xfId="70"/>
    <cellStyle name="常规_Sheet1 2" xfId="85"/>
    <cellStyle name="常规_恩平市2011年重大项目建设目标和任务表（修改版2.15晚）" xfId="123"/>
    <cellStyle name="常规_各类项目投资完成情况表 2" xfId="11"/>
    <cellStyle name="常规_江门市2016年重点建设项目计划" xfId="95"/>
    <cellStyle name="常规_江门市区2011年城市建设公共基础设施项目计划表(报发改）正式" xfId="61"/>
    <cellStyle name="常规_农村公路通达、通畅项目明细表和汇总表-0426" xfId="94"/>
    <cellStyle name="好 2" xfId="30"/>
    <cellStyle name="好 3" xfId="32"/>
    <cellStyle name="汇总 2" xfId="5"/>
    <cellStyle name="汇总 3" xfId="24"/>
    <cellStyle name="计算 2" xfId="4"/>
    <cellStyle name="计算 3" xfId="18"/>
    <cellStyle name="检查单元格 2" xfId="53"/>
    <cellStyle name="检查单元格 3" xfId="56"/>
    <cellStyle name="解释性文本 2" xfId="36"/>
    <cellStyle name="解释性文本 3" xfId="37"/>
    <cellStyle name="警告文本 2" xfId="45"/>
    <cellStyle name="警告文本 3" xfId="51"/>
    <cellStyle name="链接单元格 2" xfId="25"/>
    <cellStyle name="链接单元格 3" xfId="14"/>
    <cellStyle name="强调文字颜色 1 2" xfId="86"/>
    <cellStyle name="强调文字颜色 1 3" xfId="88"/>
    <cellStyle name="强调文字颜色 2 2" xfId="26"/>
    <cellStyle name="强调文字颜色 2 3" xfId="12"/>
    <cellStyle name="强调文字颜色 3 2" xfId="64"/>
    <cellStyle name="强调文字颜色 3 3" xfId="65"/>
    <cellStyle name="强调文字颜色 4 2" xfId="99"/>
    <cellStyle name="强调文字颜色 4 3" xfId="101"/>
    <cellStyle name="强调文字颜色 5 2" xfId="34"/>
    <cellStyle name="强调文字颜色 5 3" xfId="35"/>
    <cellStyle name="强调文字颜色 6 2" xfId="81"/>
    <cellStyle name="强调文字颜色 6 3" xfId="83"/>
    <cellStyle name="适中 2" xfId="20"/>
    <cellStyle name="适中 3" xfId="97"/>
    <cellStyle name="输出 2" xfId="17"/>
    <cellStyle name="输出 3" xfId="1"/>
    <cellStyle name="输入 2" xfId="106"/>
    <cellStyle name="输入 3" xfId="111"/>
    <cellStyle name="样式 1" xfId="79"/>
    <cellStyle name="注释 2" xfId="55"/>
    <cellStyle name="注释 3" xfId="58"/>
    <cellStyle name="注释 3 2" xfId="7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IP186"/>
  <sheetViews>
    <sheetView tabSelected="1" view="pageBreakPreview" zoomScaleNormal="100" workbookViewId="0">
      <pane xSplit="2" ySplit="5" topLeftCell="C150" activePane="bottomRight" state="frozen"/>
      <selection pane="topRight"/>
      <selection pane="bottomLeft"/>
      <selection pane="bottomRight" activeCell="A152" sqref="A1:XFD152"/>
    </sheetView>
  </sheetViews>
  <sheetFormatPr defaultRowHeight="13.5"/>
  <cols>
    <col min="1" max="1" width="6.875" style="828" customWidth="1"/>
    <col min="2" max="2" width="22" style="827" customWidth="1"/>
    <col min="3" max="3" width="30.125" style="829" customWidth="1"/>
    <col min="4" max="4" width="9.875" style="828" customWidth="1"/>
    <col min="5" max="5" width="11.625" style="828" customWidth="1"/>
    <col min="6" max="6" width="12.375" style="828" customWidth="1"/>
    <col min="7" max="7" width="12" style="988" customWidth="1"/>
    <col min="8" max="8" width="12.75" style="988" customWidth="1"/>
    <col min="9" max="9" width="11.75" style="988" customWidth="1"/>
    <col min="10" max="10" width="13.25" style="827" customWidth="1"/>
    <col min="11" max="11" width="13" style="828" customWidth="1"/>
    <col min="12" max="12" width="13.25" style="829" hidden="1" customWidth="1"/>
    <col min="13" max="13" width="11.625" style="828" hidden="1" customWidth="1"/>
    <col min="14" max="14" width="11.125" style="989" hidden="1" customWidth="1"/>
    <col min="15" max="15" width="22.625" style="829" hidden="1" customWidth="1"/>
    <col min="16" max="16" width="18.25" style="827" hidden="1" customWidth="1"/>
    <col min="17" max="17" width="15" style="828" customWidth="1"/>
    <col min="18" max="18" width="13.875" style="990" customWidth="1"/>
    <col min="19" max="19" width="6.625" style="828" hidden="1" customWidth="1"/>
    <col min="20" max="22" width="6.125" style="991" hidden="1" customWidth="1"/>
    <col min="23" max="23" width="5.5" style="991" hidden="1" customWidth="1"/>
    <col min="24" max="24" width="5" style="991" hidden="1" customWidth="1"/>
    <col min="25" max="16384" width="9" style="829"/>
  </cols>
  <sheetData>
    <row r="1" spans="1:24" s="978" customFormat="1" ht="42">
      <c r="A1" s="1120" t="s">
        <v>6318</v>
      </c>
      <c r="B1" s="1120"/>
      <c r="C1" s="1120"/>
      <c r="D1" s="1120"/>
      <c r="E1" s="1120"/>
      <c r="F1" s="1120"/>
      <c r="G1" s="1121"/>
      <c r="H1" s="1121"/>
      <c r="I1" s="1121"/>
      <c r="J1" s="1120"/>
      <c r="K1" s="1120"/>
      <c r="L1" s="1120"/>
      <c r="M1" s="1120"/>
      <c r="N1" s="1120"/>
      <c r="O1" s="1120"/>
      <c r="P1" s="1120"/>
      <c r="Q1" s="1120"/>
      <c r="R1" s="1120"/>
      <c r="S1" s="1116"/>
      <c r="T1" s="1114"/>
      <c r="U1" s="925"/>
      <c r="V1" s="925"/>
      <c r="W1" s="925"/>
      <c r="X1" s="925"/>
    </row>
    <row r="2" spans="1:24" s="978" customFormat="1">
      <c r="A2" s="1122"/>
      <c r="B2" s="1122"/>
      <c r="C2" s="1122"/>
      <c r="D2" s="1122"/>
      <c r="E2" s="1122"/>
      <c r="F2" s="992"/>
      <c r="G2" s="1123"/>
      <c r="H2" s="1123"/>
      <c r="I2" s="1123"/>
      <c r="J2" s="1122"/>
      <c r="K2" s="999"/>
      <c r="M2" s="999"/>
      <c r="N2" s="942"/>
      <c r="O2" s="1122"/>
      <c r="P2" s="1122"/>
      <c r="Q2" s="1122" t="s">
        <v>0</v>
      </c>
      <c r="R2" s="1122"/>
      <c r="S2" s="1117"/>
      <c r="T2" s="1118"/>
      <c r="U2" s="925"/>
      <c r="V2" s="925"/>
      <c r="W2" s="925"/>
      <c r="X2" s="925"/>
    </row>
    <row r="3" spans="1:24" s="925" customFormat="1" ht="12">
      <c r="A3" s="1125" t="s">
        <v>1</v>
      </c>
      <c r="B3" s="1119" t="s">
        <v>2</v>
      </c>
      <c r="C3" s="1119" t="s">
        <v>3</v>
      </c>
      <c r="D3" s="1119" t="s">
        <v>4</v>
      </c>
      <c r="E3" s="1124" t="s">
        <v>5</v>
      </c>
      <c r="F3" s="1124" t="s">
        <v>6</v>
      </c>
      <c r="G3" s="1124" t="s">
        <v>7</v>
      </c>
      <c r="H3" s="1124"/>
      <c r="I3" s="1124"/>
      <c r="J3" s="1119" t="s">
        <v>8</v>
      </c>
      <c r="K3" s="1119" t="s">
        <v>9</v>
      </c>
      <c r="L3" s="1126" t="s">
        <v>10</v>
      </c>
      <c r="M3" s="1119" t="s">
        <v>11</v>
      </c>
      <c r="N3" s="1119" t="s">
        <v>12</v>
      </c>
      <c r="O3" s="1119" t="s">
        <v>13</v>
      </c>
      <c r="P3" s="1119" t="s">
        <v>14</v>
      </c>
      <c r="Q3" s="1119" t="s">
        <v>15</v>
      </c>
      <c r="R3" s="1119" t="s">
        <v>16</v>
      </c>
      <c r="S3" s="1114" t="s">
        <v>17</v>
      </c>
      <c r="T3" s="1114" t="s">
        <v>18</v>
      </c>
      <c r="U3" s="1114" t="s">
        <v>19</v>
      </c>
      <c r="V3" s="1114" t="s">
        <v>20</v>
      </c>
      <c r="W3" s="1114" t="s">
        <v>21</v>
      </c>
      <c r="X3" s="1114" t="s">
        <v>22</v>
      </c>
    </row>
    <row r="4" spans="1:24" s="925" customFormat="1" ht="12">
      <c r="A4" s="1125"/>
      <c r="B4" s="1119"/>
      <c r="C4" s="1119"/>
      <c r="D4" s="1119"/>
      <c r="E4" s="1124"/>
      <c r="F4" s="1124"/>
      <c r="G4" s="576" t="s">
        <v>23</v>
      </c>
      <c r="H4" s="576" t="s">
        <v>24</v>
      </c>
      <c r="I4" s="576" t="s">
        <v>25</v>
      </c>
      <c r="J4" s="1119"/>
      <c r="K4" s="1119"/>
      <c r="L4" s="1126"/>
      <c r="M4" s="1119"/>
      <c r="N4" s="1119"/>
      <c r="O4" s="1119"/>
      <c r="P4" s="1119"/>
      <c r="Q4" s="1119"/>
      <c r="R4" s="1119"/>
      <c r="S4" s="1115"/>
      <c r="T4" s="1115"/>
      <c r="U4" s="1115"/>
      <c r="V4" s="1115"/>
      <c r="W4" s="1115"/>
      <c r="X4" s="1115"/>
    </row>
    <row r="5" spans="1:24" s="979" customFormat="1" ht="12">
      <c r="A5" s="589"/>
      <c r="B5" s="610" t="s">
        <v>26</v>
      </c>
      <c r="C5" s="610"/>
      <c r="D5" s="576"/>
      <c r="E5" s="575">
        <f>E6+E28+E95</f>
        <v>3743996.7199999997</v>
      </c>
      <c r="F5" s="575">
        <f>F6+F28+F95</f>
        <v>1112527.92</v>
      </c>
      <c r="G5" s="575">
        <f>G6+G28+G95</f>
        <v>1079344</v>
      </c>
      <c r="H5" s="575">
        <f>H6+H28+H95</f>
        <v>234886</v>
      </c>
      <c r="I5" s="575">
        <f>I6+I28+I95</f>
        <v>844458</v>
      </c>
      <c r="J5" s="616"/>
      <c r="K5" s="589"/>
      <c r="L5" s="616"/>
      <c r="M5" s="589"/>
      <c r="N5" s="616"/>
      <c r="O5" s="610"/>
      <c r="P5" s="610"/>
      <c r="Q5" s="576"/>
      <c r="R5" s="616"/>
      <c r="S5" s="1007"/>
      <c r="T5" s="1007"/>
      <c r="U5" s="1007"/>
      <c r="V5" s="1007"/>
      <c r="W5" s="1007"/>
      <c r="X5" s="1007"/>
    </row>
    <row r="6" spans="1:24" s="979" customFormat="1" ht="12">
      <c r="A6" s="589" t="s">
        <v>27</v>
      </c>
      <c r="B6" s="610" t="s">
        <v>28</v>
      </c>
      <c r="C6" s="610"/>
      <c r="D6" s="576"/>
      <c r="E6" s="575">
        <f>E7+E9+E14+E16</f>
        <v>316897</v>
      </c>
      <c r="F6" s="575">
        <f>F7+F9+F14+F16</f>
        <v>157136</v>
      </c>
      <c r="G6" s="575">
        <f>G7+G9+G14+G16</f>
        <v>122270</v>
      </c>
      <c r="H6" s="575">
        <f>H7+H9+H14+H16</f>
        <v>122270</v>
      </c>
      <c r="I6" s="575">
        <f>I7+I9+I14+I16</f>
        <v>0</v>
      </c>
      <c r="J6" s="616"/>
      <c r="K6" s="589"/>
      <c r="L6" s="616"/>
      <c r="M6" s="589"/>
      <c r="N6" s="616"/>
      <c r="O6" s="610"/>
      <c r="P6" s="610"/>
      <c r="Q6" s="576"/>
      <c r="R6" s="616"/>
      <c r="S6" s="1007"/>
      <c r="T6" s="1007"/>
      <c r="U6" s="1007"/>
      <c r="V6" s="1007"/>
      <c r="W6" s="1007"/>
      <c r="X6" s="1007"/>
    </row>
    <row r="7" spans="1:24" s="979" customFormat="1" ht="12">
      <c r="A7" s="589" t="s">
        <v>29</v>
      </c>
      <c r="B7" s="610" t="s">
        <v>30</v>
      </c>
      <c r="C7" s="610"/>
      <c r="D7" s="576"/>
      <c r="E7" s="575">
        <f>SUM(E8:E8)</f>
        <v>16457</v>
      </c>
      <c r="F7" s="575">
        <f>SUM(F8:F8)</f>
        <v>5000</v>
      </c>
      <c r="G7" s="575">
        <f>SUM(G8:G8)</f>
        <v>11457</v>
      </c>
      <c r="H7" s="575">
        <f>SUM(H8:H8)</f>
        <v>11457</v>
      </c>
      <c r="I7" s="575">
        <f>SUM(I8:I8)</f>
        <v>0</v>
      </c>
      <c r="J7" s="616"/>
      <c r="K7" s="589"/>
      <c r="L7" s="616"/>
      <c r="M7" s="589"/>
      <c r="N7" s="616"/>
      <c r="O7" s="610"/>
      <c r="P7" s="610"/>
      <c r="Q7" s="576"/>
      <c r="R7" s="616"/>
      <c r="S7" s="1007"/>
      <c r="T7" s="1007"/>
      <c r="U7" s="1007"/>
      <c r="V7" s="1007"/>
      <c r="W7" s="1007"/>
      <c r="X7" s="1007"/>
    </row>
    <row r="8" spans="1:24" s="608" customFormat="1" ht="60">
      <c r="A8" s="579" t="s">
        <v>31</v>
      </c>
      <c r="B8" s="609" t="s">
        <v>32</v>
      </c>
      <c r="C8" s="994" t="s">
        <v>33</v>
      </c>
      <c r="D8" s="579" t="s">
        <v>34</v>
      </c>
      <c r="E8" s="600">
        <v>16457</v>
      </c>
      <c r="F8" s="600">
        <v>5000</v>
      </c>
      <c r="G8" s="581">
        <v>11457</v>
      </c>
      <c r="H8" s="581">
        <v>11457</v>
      </c>
      <c r="I8" s="581"/>
      <c r="J8" s="606" t="s">
        <v>35</v>
      </c>
      <c r="K8" s="643" t="s">
        <v>36</v>
      </c>
      <c r="L8" s="947" t="s">
        <v>37</v>
      </c>
      <c r="M8" s="599" t="s">
        <v>38</v>
      </c>
      <c r="N8" s="609" t="s">
        <v>39</v>
      </c>
      <c r="O8" s="102" t="s">
        <v>40</v>
      </c>
      <c r="P8" s="609"/>
      <c r="Q8" s="579" t="s">
        <v>41</v>
      </c>
      <c r="R8" s="609"/>
      <c r="S8" s="925"/>
      <c r="T8" s="925" t="s">
        <v>42</v>
      </c>
      <c r="U8" s="925"/>
      <c r="V8" s="925"/>
      <c r="W8" s="925"/>
      <c r="X8" s="925">
        <v>2</v>
      </c>
    </row>
    <row r="9" spans="1:24" s="979" customFormat="1" ht="12">
      <c r="A9" s="589" t="s">
        <v>43</v>
      </c>
      <c r="B9" s="610" t="s">
        <v>44</v>
      </c>
      <c r="C9" s="610"/>
      <c r="D9" s="576"/>
      <c r="E9" s="575">
        <f>SUM(E10:E13)</f>
        <v>149165</v>
      </c>
      <c r="F9" s="575">
        <f>SUM(F10:F13)</f>
        <v>86936</v>
      </c>
      <c r="G9" s="575">
        <f>SUM(G10:G13)</f>
        <v>45604</v>
      </c>
      <c r="H9" s="575">
        <f>SUM(H10:H13)</f>
        <v>45604</v>
      </c>
      <c r="I9" s="575">
        <f>SUM(I10:I13)</f>
        <v>0</v>
      </c>
      <c r="J9" s="616"/>
      <c r="K9" s="589"/>
      <c r="L9" s="616"/>
      <c r="M9" s="589"/>
      <c r="N9" s="616"/>
      <c r="O9" s="610"/>
      <c r="P9" s="610"/>
      <c r="Q9" s="576"/>
      <c r="R9" s="616"/>
      <c r="S9" s="1007"/>
      <c r="T9" s="1007"/>
      <c r="U9" s="1007"/>
      <c r="V9" s="1007"/>
      <c r="W9" s="1007"/>
      <c r="X9" s="1007"/>
    </row>
    <row r="10" spans="1:24" s="608" customFormat="1" ht="36">
      <c r="A10" s="579" t="s">
        <v>45</v>
      </c>
      <c r="B10" s="947" t="s">
        <v>46</v>
      </c>
      <c r="C10" s="947" t="s">
        <v>47</v>
      </c>
      <c r="D10" s="599" t="s">
        <v>48</v>
      </c>
      <c r="E10" s="600">
        <v>90816</v>
      </c>
      <c r="F10" s="600">
        <v>69936</v>
      </c>
      <c r="G10" s="581">
        <v>20880</v>
      </c>
      <c r="H10" s="581">
        <v>20880</v>
      </c>
      <c r="I10" s="581"/>
      <c r="J10" s="609" t="s">
        <v>49</v>
      </c>
      <c r="K10" s="643" t="s">
        <v>36</v>
      </c>
      <c r="L10" s="609" t="s">
        <v>50</v>
      </c>
      <c r="M10" s="599" t="s">
        <v>38</v>
      </c>
      <c r="N10" s="609" t="s">
        <v>51</v>
      </c>
      <c r="O10" s="609" t="s">
        <v>52</v>
      </c>
      <c r="P10" s="609"/>
      <c r="Q10" s="579" t="s">
        <v>41</v>
      </c>
      <c r="R10" s="609"/>
      <c r="S10" s="925"/>
      <c r="T10" s="925" t="s">
        <v>42</v>
      </c>
      <c r="U10" s="925"/>
      <c r="V10" s="925"/>
      <c r="W10" s="925"/>
      <c r="X10" s="925">
        <v>2</v>
      </c>
    </row>
    <row r="11" spans="1:24" s="608" customFormat="1" ht="36">
      <c r="A11" s="579" t="s">
        <v>53</v>
      </c>
      <c r="B11" s="947" t="s">
        <v>54</v>
      </c>
      <c r="C11" s="947" t="s">
        <v>55</v>
      </c>
      <c r="D11" s="599" t="s">
        <v>56</v>
      </c>
      <c r="E11" s="600">
        <v>29994</v>
      </c>
      <c r="F11" s="600">
        <v>16000</v>
      </c>
      <c r="G11" s="995">
        <v>10924</v>
      </c>
      <c r="H11" s="995">
        <v>10924</v>
      </c>
      <c r="I11" s="581"/>
      <c r="J11" s="609" t="s">
        <v>57</v>
      </c>
      <c r="K11" s="643" t="s">
        <v>36</v>
      </c>
      <c r="L11" s="609" t="s">
        <v>58</v>
      </c>
      <c r="M11" s="599" t="s">
        <v>38</v>
      </c>
      <c r="N11" s="609" t="s">
        <v>59</v>
      </c>
      <c r="O11" s="609" t="s">
        <v>60</v>
      </c>
      <c r="P11" s="609"/>
      <c r="Q11" s="579" t="s">
        <v>41</v>
      </c>
      <c r="R11" s="609"/>
      <c r="S11" s="925"/>
      <c r="T11" s="925" t="s">
        <v>42</v>
      </c>
      <c r="U11" s="925"/>
      <c r="V11" s="925"/>
      <c r="W11" s="925"/>
      <c r="X11" s="925">
        <v>2</v>
      </c>
    </row>
    <row r="12" spans="1:24" s="608" customFormat="1" ht="48">
      <c r="A12" s="579" t="s">
        <v>61</v>
      </c>
      <c r="B12" s="947" t="s">
        <v>62</v>
      </c>
      <c r="C12" s="947" t="s">
        <v>63</v>
      </c>
      <c r="D12" s="579" t="s">
        <v>64</v>
      </c>
      <c r="E12" s="600">
        <v>11809</v>
      </c>
      <c r="F12" s="600">
        <v>500</v>
      </c>
      <c r="G12" s="995">
        <v>6800</v>
      </c>
      <c r="H12" s="995">
        <v>6800</v>
      </c>
      <c r="I12" s="581"/>
      <c r="J12" s="606" t="s">
        <v>65</v>
      </c>
      <c r="K12" s="643" t="s">
        <v>36</v>
      </c>
      <c r="L12" s="609" t="s">
        <v>66</v>
      </c>
      <c r="M12" s="947" t="s">
        <v>67</v>
      </c>
      <c r="N12" s="609" t="s">
        <v>59</v>
      </c>
      <c r="O12" s="102" t="s">
        <v>68</v>
      </c>
      <c r="P12" s="609"/>
      <c r="Q12" s="579" t="s">
        <v>41</v>
      </c>
      <c r="R12" s="609"/>
      <c r="S12" s="925"/>
      <c r="T12" s="925" t="s">
        <v>42</v>
      </c>
      <c r="U12" s="925"/>
      <c r="V12" s="925"/>
      <c r="W12" s="925"/>
      <c r="X12" s="925">
        <v>2</v>
      </c>
    </row>
    <row r="13" spans="1:24" s="608" customFormat="1" ht="48">
      <c r="A13" s="579" t="s">
        <v>69</v>
      </c>
      <c r="B13" s="947" t="s">
        <v>70</v>
      </c>
      <c r="C13" s="947" t="s">
        <v>71</v>
      </c>
      <c r="D13" s="579" t="s">
        <v>64</v>
      </c>
      <c r="E13" s="600">
        <v>16546</v>
      </c>
      <c r="F13" s="600">
        <v>500</v>
      </c>
      <c r="G13" s="995">
        <v>7000</v>
      </c>
      <c r="H13" s="995">
        <v>7000</v>
      </c>
      <c r="I13" s="581"/>
      <c r="J13" s="606" t="s">
        <v>65</v>
      </c>
      <c r="K13" s="643" t="s">
        <v>36</v>
      </c>
      <c r="L13" s="609" t="s">
        <v>72</v>
      </c>
      <c r="M13" s="947" t="s">
        <v>73</v>
      </c>
      <c r="N13" s="609" t="s">
        <v>59</v>
      </c>
      <c r="O13" s="102" t="s">
        <v>40</v>
      </c>
      <c r="P13" s="609"/>
      <c r="Q13" s="579" t="s">
        <v>41</v>
      </c>
      <c r="R13" s="609"/>
      <c r="S13" s="925"/>
      <c r="T13" s="925" t="s">
        <v>42</v>
      </c>
      <c r="U13" s="925"/>
      <c r="V13" s="925"/>
      <c r="W13" s="925"/>
      <c r="X13" s="925">
        <v>2</v>
      </c>
    </row>
    <row r="14" spans="1:24" s="979" customFormat="1" ht="12">
      <c r="A14" s="589" t="s">
        <v>74</v>
      </c>
      <c r="B14" s="610" t="s">
        <v>75</v>
      </c>
      <c r="C14" s="610"/>
      <c r="D14" s="576"/>
      <c r="E14" s="575">
        <f>SUM(E15:E15)</f>
        <v>98571</v>
      </c>
      <c r="F14" s="575">
        <f>SUM(F15:F15)</f>
        <v>57200</v>
      </c>
      <c r="G14" s="575">
        <f>SUM(G15:G15)</f>
        <v>28000</v>
      </c>
      <c r="H14" s="575">
        <f>SUM(H15:H15)</f>
        <v>28000</v>
      </c>
      <c r="I14" s="575">
        <f>SUM(I15:I15)</f>
        <v>0</v>
      </c>
      <c r="J14" s="616"/>
      <c r="K14" s="589"/>
      <c r="L14" s="616"/>
      <c r="M14" s="589"/>
      <c r="N14" s="616"/>
      <c r="O14" s="610"/>
      <c r="P14" s="610"/>
      <c r="Q14" s="576"/>
      <c r="R14" s="616"/>
      <c r="S14" s="1007"/>
      <c r="T14" s="1007"/>
      <c r="U14" s="1007"/>
      <c r="V14" s="1007"/>
      <c r="W14" s="1007"/>
      <c r="X14" s="1007"/>
    </row>
    <row r="15" spans="1:24" s="608" customFormat="1" ht="48">
      <c r="A15" s="579" t="s">
        <v>76</v>
      </c>
      <c r="B15" s="947" t="s">
        <v>77</v>
      </c>
      <c r="C15" s="947" t="s">
        <v>78</v>
      </c>
      <c r="D15" s="579" t="s">
        <v>79</v>
      </c>
      <c r="E15" s="600">
        <v>98571</v>
      </c>
      <c r="F15" s="600">
        <v>57200</v>
      </c>
      <c r="G15" s="600">
        <v>28000</v>
      </c>
      <c r="H15" s="600">
        <v>28000</v>
      </c>
      <c r="I15" s="581"/>
      <c r="J15" s="606" t="s">
        <v>49</v>
      </c>
      <c r="K15" s="643" t="s">
        <v>36</v>
      </c>
      <c r="L15" s="102" t="s">
        <v>80</v>
      </c>
      <c r="M15" s="599" t="s">
        <v>38</v>
      </c>
      <c r="N15" s="609" t="s">
        <v>81</v>
      </c>
      <c r="O15" s="102" t="s">
        <v>82</v>
      </c>
      <c r="P15" s="609"/>
      <c r="Q15" s="579" t="s">
        <v>41</v>
      </c>
      <c r="R15" s="609"/>
      <c r="S15" s="925"/>
      <c r="T15" s="925" t="s">
        <v>42</v>
      </c>
      <c r="U15" s="925"/>
      <c r="V15" s="925"/>
      <c r="W15" s="925"/>
      <c r="X15" s="925">
        <v>2</v>
      </c>
    </row>
    <row r="16" spans="1:24" s="979" customFormat="1" ht="12">
      <c r="A16" s="589" t="s">
        <v>83</v>
      </c>
      <c r="B16" s="610" t="s">
        <v>84</v>
      </c>
      <c r="C16" s="610"/>
      <c r="D16" s="576"/>
      <c r="E16" s="575">
        <f>SUM(E17:E27)</f>
        <v>52704</v>
      </c>
      <c r="F16" s="575">
        <f>SUM(F17:F27)</f>
        <v>8000</v>
      </c>
      <c r="G16" s="575">
        <f>SUM(G17:G27)</f>
        <v>37209</v>
      </c>
      <c r="H16" s="575">
        <f>SUM(H17:H27)</f>
        <v>37209</v>
      </c>
      <c r="I16" s="575">
        <f>SUM(I17:I27)</f>
        <v>0</v>
      </c>
      <c r="J16" s="616"/>
      <c r="K16" s="589"/>
      <c r="L16" s="616"/>
      <c r="M16" s="589"/>
      <c r="N16" s="616"/>
      <c r="O16" s="610"/>
      <c r="P16" s="610"/>
      <c r="Q16" s="576"/>
      <c r="R16" s="616"/>
      <c r="S16" s="925"/>
      <c r="T16" s="925"/>
      <c r="U16" s="925"/>
      <c r="V16" s="925"/>
      <c r="W16" s="1007"/>
      <c r="X16" s="1007"/>
    </row>
    <row r="17" spans="1:24" s="608" customFormat="1" ht="36">
      <c r="A17" s="579" t="s">
        <v>85</v>
      </c>
      <c r="B17" s="606" t="s">
        <v>86</v>
      </c>
      <c r="C17" s="606" t="s">
        <v>87</v>
      </c>
      <c r="D17" s="577" t="s">
        <v>88</v>
      </c>
      <c r="E17" s="581">
        <v>20895</v>
      </c>
      <c r="F17" s="581"/>
      <c r="G17" s="995">
        <v>16000</v>
      </c>
      <c r="H17" s="995">
        <v>16000</v>
      </c>
      <c r="I17" s="581"/>
      <c r="J17" s="609" t="s">
        <v>89</v>
      </c>
      <c r="K17" s="650" t="s">
        <v>90</v>
      </c>
      <c r="L17" s="609" t="s">
        <v>91</v>
      </c>
      <c r="M17" s="599" t="s">
        <v>38</v>
      </c>
      <c r="N17" s="609" t="s">
        <v>59</v>
      </c>
      <c r="O17" s="606" t="s">
        <v>92</v>
      </c>
      <c r="P17" s="606"/>
      <c r="Q17" s="579" t="s">
        <v>93</v>
      </c>
      <c r="R17" s="606" t="s">
        <v>94</v>
      </c>
      <c r="S17" s="925"/>
      <c r="T17" s="925" t="s">
        <v>42</v>
      </c>
      <c r="U17" s="925"/>
      <c r="V17" s="925" t="s">
        <v>95</v>
      </c>
      <c r="W17" s="925">
        <v>1</v>
      </c>
      <c r="X17" s="925"/>
    </row>
    <row r="18" spans="1:24" s="608" customFormat="1" ht="24">
      <c r="A18" s="579" t="s">
        <v>96</v>
      </c>
      <c r="B18" s="606" t="s">
        <v>97</v>
      </c>
      <c r="C18" s="606" t="s">
        <v>98</v>
      </c>
      <c r="D18" s="577" t="s">
        <v>64</v>
      </c>
      <c r="E18" s="581">
        <v>14987</v>
      </c>
      <c r="F18" s="581">
        <v>8000</v>
      </c>
      <c r="G18" s="995">
        <v>6987</v>
      </c>
      <c r="H18" s="995">
        <v>6987</v>
      </c>
      <c r="I18" s="581"/>
      <c r="J18" s="609" t="s">
        <v>89</v>
      </c>
      <c r="K18" s="650" t="s">
        <v>36</v>
      </c>
      <c r="L18" s="609" t="s">
        <v>99</v>
      </c>
      <c r="M18" s="599" t="s">
        <v>38</v>
      </c>
      <c r="N18" s="609" t="s">
        <v>59</v>
      </c>
      <c r="O18" s="606" t="s">
        <v>100</v>
      </c>
      <c r="P18" s="606"/>
      <c r="Q18" s="579" t="s">
        <v>101</v>
      </c>
      <c r="R18" s="606"/>
      <c r="S18" s="925"/>
      <c r="T18" s="925" t="s">
        <v>42</v>
      </c>
      <c r="U18" s="925"/>
      <c r="V18" s="925"/>
      <c r="W18" s="925"/>
      <c r="X18" s="925">
        <v>2</v>
      </c>
    </row>
    <row r="19" spans="1:24" s="608" customFormat="1" ht="24">
      <c r="A19" s="579" t="s">
        <v>102</v>
      </c>
      <c r="B19" s="609" t="s">
        <v>103</v>
      </c>
      <c r="C19" s="606" t="s">
        <v>104</v>
      </c>
      <c r="D19" s="577">
        <v>2018</v>
      </c>
      <c r="E19" s="581">
        <v>1500</v>
      </c>
      <c r="F19" s="581"/>
      <c r="G19" s="581">
        <v>1500</v>
      </c>
      <c r="H19" s="581">
        <v>1500</v>
      </c>
      <c r="I19" s="581"/>
      <c r="J19" s="609" t="s">
        <v>105</v>
      </c>
      <c r="K19" s="579" t="s">
        <v>106</v>
      </c>
      <c r="L19" s="609" t="s">
        <v>99</v>
      </c>
      <c r="M19" s="599" t="s">
        <v>38</v>
      </c>
      <c r="N19" s="609" t="s">
        <v>107</v>
      </c>
      <c r="O19" s="606" t="s">
        <v>108</v>
      </c>
      <c r="P19" s="606"/>
      <c r="Q19" s="579" t="s">
        <v>107</v>
      </c>
      <c r="R19" s="609"/>
      <c r="S19" s="925"/>
      <c r="T19" s="925" t="s">
        <v>42</v>
      </c>
      <c r="U19" s="925"/>
      <c r="V19" s="925"/>
      <c r="W19" s="1008">
        <v>1</v>
      </c>
      <c r="X19" s="925"/>
    </row>
    <row r="20" spans="1:24" s="980" customFormat="1" ht="96">
      <c r="A20" s="579" t="s">
        <v>109</v>
      </c>
      <c r="B20" s="609" t="s">
        <v>110</v>
      </c>
      <c r="C20" s="609" t="s">
        <v>111</v>
      </c>
      <c r="D20" s="579" t="s">
        <v>112</v>
      </c>
      <c r="E20" s="581">
        <v>3000</v>
      </c>
      <c r="F20" s="581"/>
      <c r="G20" s="581">
        <v>400</v>
      </c>
      <c r="H20" s="581">
        <v>400</v>
      </c>
      <c r="I20" s="581"/>
      <c r="J20" s="609" t="s">
        <v>113</v>
      </c>
      <c r="K20" s="590" t="s">
        <v>114</v>
      </c>
      <c r="L20" s="612" t="s">
        <v>115</v>
      </c>
      <c r="M20" s="579" t="s">
        <v>116</v>
      </c>
      <c r="N20" s="609" t="s">
        <v>117</v>
      </c>
      <c r="O20" s="609" t="s">
        <v>118</v>
      </c>
      <c r="P20" s="609" t="s">
        <v>119</v>
      </c>
      <c r="Q20" s="605" t="s">
        <v>120</v>
      </c>
      <c r="R20" s="605"/>
      <c r="S20" s="925"/>
      <c r="T20" s="925" t="s">
        <v>42</v>
      </c>
      <c r="U20" s="925"/>
      <c r="V20" s="925"/>
      <c r="W20" s="925">
        <v>1</v>
      </c>
      <c r="X20" s="925"/>
    </row>
    <row r="21" spans="1:24" s="935" customFormat="1" ht="48">
      <c r="A21" s="579">
        <v>11</v>
      </c>
      <c r="B21" s="617" t="s">
        <v>121</v>
      </c>
      <c r="C21" s="617" t="s">
        <v>122</v>
      </c>
      <c r="D21" s="605">
        <v>2018</v>
      </c>
      <c r="E21" s="995">
        <v>6000</v>
      </c>
      <c r="F21" s="995"/>
      <c r="G21" s="995">
        <v>6000</v>
      </c>
      <c r="H21" s="996">
        <v>6000</v>
      </c>
      <c r="I21" s="995"/>
      <c r="J21" s="951" t="s">
        <v>89</v>
      </c>
      <c r="K21" s="952" t="s">
        <v>123</v>
      </c>
      <c r="L21" s="951" t="s">
        <v>124</v>
      </c>
      <c r="M21" s="952" t="s">
        <v>116</v>
      </c>
      <c r="N21" s="951" t="s">
        <v>125</v>
      </c>
      <c r="O21" s="679" t="s">
        <v>126</v>
      </c>
      <c r="P21" s="679"/>
      <c r="Q21" s="579" t="s">
        <v>93</v>
      </c>
      <c r="R21" s="1101" t="s">
        <v>6319</v>
      </c>
      <c r="S21" s="1009"/>
      <c r="T21" s="1009"/>
      <c r="U21" s="1009"/>
      <c r="V21" s="925" t="s">
        <v>95</v>
      </c>
      <c r="W21" s="1009">
        <v>1</v>
      </c>
      <c r="X21" s="1009"/>
    </row>
    <row r="22" spans="1:24" s="935" customFormat="1" ht="48">
      <c r="A22" s="579">
        <v>12</v>
      </c>
      <c r="B22" s="617" t="s">
        <v>127</v>
      </c>
      <c r="C22" s="617" t="s">
        <v>128</v>
      </c>
      <c r="D22" s="605">
        <v>2018</v>
      </c>
      <c r="E22" s="995">
        <v>1100</v>
      </c>
      <c r="F22" s="995"/>
      <c r="G22" s="995">
        <v>1100</v>
      </c>
      <c r="H22" s="996">
        <v>1100</v>
      </c>
      <c r="I22" s="995"/>
      <c r="J22" s="951" t="s">
        <v>89</v>
      </c>
      <c r="K22" s="952" t="s">
        <v>90</v>
      </c>
      <c r="L22" s="951" t="s">
        <v>129</v>
      </c>
      <c r="M22" s="952" t="s">
        <v>116</v>
      </c>
      <c r="N22" s="951" t="s">
        <v>39</v>
      </c>
      <c r="O22" s="679" t="s">
        <v>126</v>
      </c>
      <c r="P22" s="679"/>
      <c r="Q22" s="579" t="s">
        <v>93</v>
      </c>
      <c r="R22" s="606" t="s">
        <v>94</v>
      </c>
      <c r="S22" s="1009"/>
      <c r="T22" s="1009"/>
      <c r="U22" s="1009"/>
      <c r="V22" s="925" t="s">
        <v>95</v>
      </c>
      <c r="W22" s="1009">
        <v>1</v>
      </c>
      <c r="X22" s="1009"/>
    </row>
    <row r="23" spans="1:24" s="935" customFormat="1" ht="48">
      <c r="A23" s="579">
        <v>13</v>
      </c>
      <c r="B23" s="617" t="s">
        <v>130</v>
      </c>
      <c r="C23" s="617" t="s">
        <v>131</v>
      </c>
      <c r="D23" s="605">
        <v>2018</v>
      </c>
      <c r="E23" s="995">
        <v>2100</v>
      </c>
      <c r="F23" s="995"/>
      <c r="G23" s="995">
        <v>2100</v>
      </c>
      <c r="H23" s="996">
        <v>2100</v>
      </c>
      <c r="I23" s="995"/>
      <c r="J23" s="951" t="s">
        <v>89</v>
      </c>
      <c r="K23" s="952" t="s">
        <v>90</v>
      </c>
      <c r="L23" s="951" t="s">
        <v>132</v>
      </c>
      <c r="M23" s="952" t="s">
        <v>116</v>
      </c>
      <c r="N23" s="951" t="s">
        <v>39</v>
      </c>
      <c r="O23" s="679" t="s">
        <v>126</v>
      </c>
      <c r="P23" s="679"/>
      <c r="Q23" s="579" t="s">
        <v>93</v>
      </c>
      <c r="R23" s="606" t="s">
        <v>94</v>
      </c>
      <c r="S23" s="1009"/>
      <c r="T23" s="1009"/>
      <c r="U23" s="1009"/>
      <c r="V23" s="925" t="s">
        <v>95</v>
      </c>
      <c r="W23" s="1009">
        <v>1</v>
      </c>
      <c r="X23" s="1009"/>
    </row>
    <row r="24" spans="1:24" s="935" customFormat="1" ht="36">
      <c r="A24" s="579">
        <v>14</v>
      </c>
      <c r="B24" s="617" t="s">
        <v>133</v>
      </c>
      <c r="C24" s="617" t="s">
        <v>134</v>
      </c>
      <c r="D24" s="605">
        <v>2018</v>
      </c>
      <c r="E24" s="996">
        <v>635</v>
      </c>
      <c r="F24" s="995"/>
      <c r="G24" s="996">
        <v>635</v>
      </c>
      <c r="H24" s="996">
        <v>635</v>
      </c>
      <c r="I24" s="995"/>
      <c r="J24" s="951" t="s">
        <v>89</v>
      </c>
      <c r="K24" s="605" t="s">
        <v>90</v>
      </c>
      <c r="L24" s="951" t="s">
        <v>135</v>
      </c>
      <c r="M24" s="952" t="s">
        <v>38</v>
      </c>
      <c r="N24" s="951" t="s">
        <v>39</v>
      </c>
      <c r="O24" s="679" t="s">
        <v>136</v>
      </c>
      <c r="P24" s="679"/>
      <c r="Q24" s="579" t="s">
        <v>93</v>
      </c>
      <c r="R24" s="606" t="s">
        <v>94</v>
      </c>
      <c r="S24" s="1009"/>
      <c r="T24" s="1009"/>
      <c r="U24" s="1009"/>
      <c r="V24" s="925" t="s">
        <v>95</v>
      </c>
      <c r="W24" s="1009">
        <v>1</v>
      </c>
      <c r="X24" s="1009"/>
    </row>
    <row r="25" spans="1:24" s="935" customFormat="1" ht="36">
      <c r="A25" s="579">
        <v>15</v>
      </c>
      <c r="B25" s="617" t="s">
        <v>137</v>
      </c>
      <c r="C25" s="617" t="s">
        <v>138</v>
      </c>
      <c r="D25" s="605">
        <v>2018</v>
      </c>
      <c r="E25" s="995">
        <v>785</v>
      </c>
      <c r="F25" s="995"/>
      <c r="G25" s="995">
        <v>785</v>
      </c>
      <c r="H25" s="996">
        <v>785</v>
      </c>
      <c r="I25" s="995"/>
      <c r="J25" s="951" t="s">
        <v>89</v>
      </c>
      <c r="K25" s="605" t="s">
        <v>90</v>
      </c>
      <c r="L25" s="951" t="s">
        <v>139</v>
      </c>
      <c r="M25" s="952" t="s">
        <v>38</v>
      </c>
      <c r="N25" s="951" t="s">
        <v>39</v>
      </c>
      <c r="O25" s="679" t="s">
        <v>136</v>
      </c>
      <c r="P25" s="679"/>
      <c r="Q25" s="579" t="s">
        <v>93</v>
      </c>
      <c r="R25" s="606" t="s">
        <v>94</v>
      </c>
      <c r="S25" s="1009"/>
      <c r="T25" s="1009"/>
      <c r="U25" s="1009"/>
      <c r="V25" s="925" t="s">
        <v>95</v>
      </c>
      <c r="W25" s="1009">
        <v>1</v>
      </c>
      <c r="X25" s="1009"/>
    </row>
    <row r="26" spans="1:24" s="473" customFormat="1" ht="144">
      <c r="A26" s="579">
        <v>16</v>
      </c>
      <c r="B26" s="617" t="s">
        <v>140</v>
      </c>
      <c r="C26" s="617" t="s">
        <v>141</v>
      </c>
      <c r="D26" s="605">
        <v>2018</v>
      </c>
      <c r="E26" s="995">
        <v>1202</v>
      </c>
      <c r="F26" s="995"/>
      <c r="G26" s="995">
        <v>1202</v>
      </c>
      <c r="H26" s="996">
        <v>1202</v>
      </c>
      <c r="I26" s="995"/>
      <c r="J26" s="958" t="s">
        <v>89</v>
      </c>
      <c r="K26" s="952" t="s">
        <v>123</v>
      </c>
      <c r="L26" s="958" t="s">
        <v>142</v>
      </c>
      <c r="M26" s="952" t="s">
        <v>116</v>
      </c>
      <c r="N26" s="958" t="s">
        <v>143</v>
      </c>
      <c r="O26" s="951" t="s">
        <v>144</v>
      </c>
      <c r="P26" s="951" t="s">
        <v>145</v>
      </c>
      <c r="Q26" s="579" t="s">
        <v>93</v>
      </c>
      <c r="R26" s="1101" t="s">
        <v>6319</v>
      </c>
      <c r="T26" s="935"/>
      <c r="U26" s="935"/>
      <c r="V26" s="925" t="s">
        <v>95</v>
      </c>
      <c r="W26" s="1009">
        <v>1</v>
      </c>
      <c r="X26" s="1009"/>
    </row>
    <row r="27" spans="1:24" s="473" customFormat="1" ht="48">
      <c r="A27" s="579">
        <v>17</v>
      </c>
      <c r="B27" s="617" t="s">
        <v>146</v>
      </c>
      <c r="C27" s="617" t="s">
        <v>147</v>
      </c>
      <c r="D27" s="605">
        <v>2018</v>
      </c>
      <c r="E27" s="995">
        <v>500</v>
      </c>
      <c r="F27" s="995"/>
      <c r="G27" s="995">
        <v>500</v>
      </c>
      <c r="H27" s="996">
        <v>500</v>
      </c>
      <c r="I27" s="995"/>
      <c r="J27" s="958" t="s">
        <v>89</v>
      </c>
      <c r="K27" s="605" t="s">
        <v>90</v>
      </c>
      <c r="L27" s="958" t="s">
        <v>148</v>
      </c>
      <c r="M27" s="952" t="s">
        <v>116</v>
      </c>
      <c r="N27" s="958" t="s">
        <v>143</v>
      </c>
      <c r="O27" s="617" t="s">
        <v>149</v>
      </c>
      <c r="P27" s="1000"/>
      <c r="Q27" s="579" t="s">
        <v>93</v>
      </c>
      <c r="R27" s="606" t="s">
        <v>94</v>
      </c>
      <c r="T27" s="935"/>
      <c r="U27" s="935"/>
      <c r="V27" s="925" t="s">
        <v>95</v>
      </c>
      <c r="W27" s="1009">
        <v>1</v>
      </c>
      <c r="X27" s="1009"/>
    </row>
    <row r="28" spans="1:24" s="608" customFormat="1" ht="12">
      <c r="A28" s="579" t="s">
        <v>150</v>
      </c>
      <c r="B28" s="610" t="s">
        <v>151</v>
      </c>
      <c r="C28" s="610"/>
      <c r="D28" s="576"/>
      <c r="E28" s="575">
        <f>E29+E88</f>
        <v>1399402</v>
      </c>
      <c r="F28" s="575">
        <f>F29+F88</f>
        <v>312703</v>
      </c>
      <c r="G28" s="575">
        <f>G29+G88</f>
        <v>325702</v>
      </c>
      <c r="H28" s="575">
        <f>H29+H88</f>
        <v>78100</v>
      </c>
      <c r="I28" s="575">
        <f>I29+I88</f>
        <v>247602</v>
      </c>
      <c r="J28" s="609"/>
      <c r="K28" s="579"/>
      <c r="L28" s="609"/>
      <c r="M28" s="579"/>
      <c r="N28" s="609"/>
      <c r="O28" s="606"/>
      <c r="P28" s="606"/>
      <c r="Q28" s="577"/>
      <c r="R28" s="609"/>
      <c r="S28" s="925"/>
      <c r="T28" s="925"/>
      <c r="U28" s="925"/>
      <c r="V28" s="925"/>
      <c r="W28" s="925"/>
      <c r="X28" s="925"/>
    </row>
    <row r="29" spans="1:24" s="979" customFormat="1" ht="12">
      <c r="A29" s="579" t="s">
        <v>29</v>
      </c>
      <c r="B29" s="610" t="s">
        <v>152</v>
      </c>
      <c r="C29" s="610"/>
      <c r="D29" s="576"/>
      <c r="E29" s="575">
        <f>E30+E36</f>
        <v>934402</v>
      </c>
      <c r="F29" s="575">
        <f>F30+F36</f>
        <v>217884</v>
      </c>
      <c r="G29" s="575">
        <f>G30+G36</f>
        <v>225272</v>
      </c>
      <c r="H29" s="575">
        <f>H30+H36</f>
        <v>800</v>
      </c>
      <c r="I29" s="575">
        <f>I30+I36</f>
        <v>224472</v>
      </c>
      <c r="J29" s="610"/>
      <c r="K29" s="589"/>
      <c r="L29" s="616"/>
      <c r="M29" s="589"/>
      <c r="N29" s="616"/>
      <c r="O29" s="610"/>
      <c r="P29" s="610"/>
      <c r="Q29" s="576"/>
      <c r="R29" s="616"/>
      <c r="S29" s="925"/>
      <c r="T29" s="925"/>
      <c r="U29" s="925"/>
      <c r="V29" s="925"/>
      <c r="W29" s="1007"/>
      <c r="X29" s="1007"/>
    </row>
    <row r="30" spans="1:24" s="979" customFormat="1" ht="12">
      <c r="A30" s="579" t="s">
        <v>153</v>
      </c>
      <c r="B30" s="610" t="s">
        <v>154</v>
      </c>
      <c r="C30" s="610"/>
      <c r="D30" s="576"/>
      <c r="E30" s="575">
        <f>SUM(E31:E35)</f>
        <v>162000</v>
      </c>
      <c r="F30" s="575">
        <f>SUM(F31:F35)</f>
        <v>41000</v>
      </c>
      <c r="G30" s="575">
        <f>SUM(G31:G35)</f>
        <v>37200</v>
      </c>
      <c r="H30" s="575">
        <f>SUM(H31:H35)</f>
        <v>0</v>
      </c>
      <c r="I30" s="575">
        <f>SUM(I31:I35)</f>
        <v>37200</v>
      </c>
      <c r="J30" s="610"/>
      <c r="K30" s="589"/>
      <c r="L30" s="616"/>
      <c r="M30" s="589"/>
      <c r="N30" s="616"/>
      <c r="O30" s="610"/>
      <c r="P30" s="610"/>
      <c r="Q30" s="576"/>
      <c r="R30" s="616"/>
      <c r="S30" s="925"/>
      <c r="T30" s="925"/>
      <c r="U30" s="925"/>
      <c r="V30" s="925"/>
      <c r="W30" s="1007"/>
      <c r="X30" s="1007"/>
    </row>
    <row r="31" spans="1:24" s="926" customFormat="1" ht="24">
      <c r="A31" s="579" t="s">
        <v>155</v>
      </c>
      <c r="B31" s="606" t="s">
        <v>156</v>
      </c>
      <c r="C31" s="609" t="s">
        <v>157</v>
      </c>
      <c r="D31" s="579" t="s">
        <v>88</v>
      </c>
      <c r="E31" s="581">
        <v>30000</v>
      </c>
      <c r="F31" s="581" t="s">
        <v>158</v>
      </c>
      <c r="G31" s="581">
        <v>20000</v>
      </c>
      <c r="H31" s="581"/>
      <c r="I31" s="581">
        <v>20000</v>
      </c>
      <c r="J31" s="609" t="s">
        <v>159</v>
      </c>
      <c r="K31" s="579" t="s">
        <v>160</v>
      </c>
      <c r="L31" s="609" t="s">
        <v>161</v>
      </c>
      <c r="M31" s="579" t="s">
        <v>38</v>
      </c>
      <c r="N31" s="609" t="s">
        <v>59</v>
      </c>
      <c r="O31" s="609" t="s">
        <v>162</v>
      </c>
      <c r="P31" s="609"/>
      <c r="Q31" s="579" t="s">
        <v>59</v>
      </c>
      <c r="R31" s="609"/>
      <c r="S31" s="960"/>
      <c r="T31" s="960" t="s">
        <v>42</v>
      </c>
      <c r="U31" s="960"/>
      <c r="V31" s="960"/>
      <c r="W31" s="960">
        <v>1</v>
      </c>
      <c r="X31" s="960"/>
    </row>
    <row r="32" spans="1:24" s="608" customFormat="1" ht="36">
      <c r="A32" s="579" t="s">
        <v>163</v>
      </c>
      <c r="B32" s="606" t="s">
        <v>164</v>
      </c>
      <c r="C32" s="606" t="s">
        <v>165</v>
      </c>
      <c r="D32" s="577" t="s">
        <v>64</v>
      </c>
      <c r="E32" s="581">
        <v>50000</v>
      </c>
      <c r="F32" s="581">
        <v>6000</v>
      </c>
      <c r="G32" s="581">
        <v>4000</v>
      </c>
      <c r="H32" s="581"/>
      <c r="I32" s="581">
        <v>4000</v>
      </c>
      <c r="J32" s="609" t="s">
        <v>166</v>
      </c>
      <c r="K32" s="579" t="s">
        <v>36</v>
      </c>
      <c r="L32" s="609" t="s">
        <v>167</v>
      </c>
      <c r="M32" s="1001" t="s">
        <v>38</v>
      </c>
      <c r="N32" s="609" t="s">
        <v>168</v>
      </c>
      <c r="O32" s="606" t="s">
        <v>169</v>
      </c>
      <c r="P32" s="606"/>
      <c r="Q32" s="579" t="s">
        <v>170</v>
      </c>
      <c r="R32" s="609"/>
      <c r="S32" s="925"/>
      <c r="T32" s="925" t="s">
        <v>42</v>
      </c>
      <c r="U32" s="925"/>
      <c r="V32" s="925"/>
      <c r="W32" s="925"/>
      <c r="X32" s="925">
        <v>2</v>
      </c>
    </row>
    <row r="33" spans="1:250" s="608" customFormat="1" ht="60">
      <c r="A33" s="579" t="s">
        <v>171</v>
      </c>
      <c r="B33" s="606" t="s">
        <v>172</v>
      </c>
      <c r="C33" s="606" t="s">
        <v>173</v>
      </c>
      <c r="D33" s="577" t="s">
        <v>79</v>
      </c>
      <c r="E33" s="581">
        <v>60800</v>
      </c>
      <c r="F33" s="581">
        <v>35000</v>
      </c>
      <c r="G33" s="581">
        <v>5000</v>
      </c>
      <c r="H33" s="581"/>
      <c r="I33" s="581">
        <v>5000</v>
      </c>
      <c r="J33" s="609" t="s">
        <v>174</v>
      </c>
      <c r="K33" s="579" t="s">
        <v>36</v>
      </c>
      <c r="L33" s="606" t="s">
        <v>175</v>
      </c>
      <c r="M33" s="1001" t="s">
        <v>38</v>
      </c>
      <c r="N33" s="609" t="s">
        <v>168</v>
      </c>
      <c r="O33" s="606" t="s">
        <v>176</v>
      </c>
      <c r="P33" s="606"/>
      <c r="Q33" s="579" t="s">
        <v>170</v>
      </c>
      <c r="R33" s="609"/>
      <c r="S33" s="925"/>
      <c r="T33" s="925" t="s">
        <v>42</v>
      </c>
      <c r="U33" s="925"/>
      <c r="V33" s="925"/>
      <c r="W33" s="925"/>
      <c r="X33" s="925">
        <v>2</v>
      </c>
    </row>
    <row r="34" spans="1:250" s="608" customFormat="1" ht="36">
      <c r="A34" s="579" t="s">
        <v>177</v>
      </c>
      <c r="B34" s="606" t="s">
        <v>178</v>
      </c>
      <c r="C34" s="606" t="s">
        <v>179</v>
      </c>
      <c r="D34" s="577" t="s">
        <v>88</v>
      </c>
      <c r="E34" s="581">
        <v>16000</v>
      </c>
      <c r="F34" s="581"/>
      <c r="G34" s="581">
        <v>5000</v>
      </c>
      <c r="H34" s="581"/>
      <c r="I34" s="581">
        <v>5000</v>
      </c>
      <c r="J34" s="609" t="s">
        <v>180</v>
      </c>
      <c r="K34" s="579" t="s">
        <v>160</v>
      </c>
      <c r="L34" s="609" t="s">
        <v>181</v>
      </c>
      <c r="M34" s="1001" t="s">
        <v>38</v>
      </c>
      <c r="N34" s="609" t="s">
        <v>168</v>
      </c>
      <c r="O34" s="606" t="s">
        <v>182</v>
      </c>
      <c r="P34" s="606"/>
      <c r="Q34" s="579" t="s">
        <v>170</v>
      </c>
      <c r="R34" s="609"/>
      <c r="S34" s="925"/>
      <c r="T34" s="925" t="s">
        <v>42</v>
      </c>
      <c r="U34" s="925"/>
      <c r="V34" s="925"/>
      <c r="W34" s="925">
        <v>1</v>
      </c>
      <c r="X34" s="925"/>
    </row>
    <row r="35" spans="1:250" s="608" customFormat="1" ht="36">
      <c r="A35" s="579" t="s">
        <v>183</v>
      </c>
      <c r="B35" s="606" t="s">
        <v>184</v>
      </c>
      <c r="C35" s="606" t="s">
        <v>185</v>
      </c>
      <c r="D35" s="577" t="s">
        <v>88</v>
      </c>
      <c r="E35" s="581">
        <v>5200</v>
      </c>
      <c r="F35" s="581"/>
      <c r="G35" s="581">
        <v>3200</v>
      </c>
      <c r="H35" s="581"/>
      <c r="I35" s="581">
        <v>3200</v>
      </c>
      <c r="J35" s="609" t="s">
        <v>186</v>
      </c>
      <c r="K35" s="579" t="s">
        <v>187</v>
      </c>
      <c r="L35" s="609" t="s">
        <v>188</v>
      </c>
      <c r="M35" s="1001" t="s">
        <v>38</v>
      </c>
      <c r="N35" s="609" t="s">
        <v>168</v>
      </c>
      <c r="O35" s="606" t="s">
        <v>189</v>
      </c>
      <c r="P35" s="606"/>
      <c r="Q35" s="579" t="s">
        <v>170</v>
      </c>
      <c r="R35" s="609"/>
      <c r="S35" s="925"/>
      <c r="T35" s="925" t="s">
        <v>42</v>
      </c>
      <c r="U35" s="925"/>
      <c r="V35" s="925"/>
      <c r="W35" s="925">
        <v>1</v>
      </c>
      <c r="X35" s="925"/>
    </row>
    <row r="36" spans="1:250" s="608" customFormat="1" ht="12">
      <c r="A36" s="579" t="s">
        <v>190</v>
      </c>
      <c r="B36" s="610" t="s">
        <v>191</v>
      </c>
      <c r="C36" s="610"/>
      <c r="D36" s="576"/>
      <c r="E36" s="575">
        <f>SUM(E37:E87)</f>
        <v>772402</v>
      </c>
      <c r="F36" s="575">
        <f>SUM(F37:F87)</f>
        <v>176884</v>
      </c>
      <c r="G36" s="575">
        <f>SUM(G37:G87)</f>
        <v>188072</v>
      </c>
      <c r="H36" s="575">
        <f>SUM(H37:H87)</f>
        <v>800</v>
      </c>
      <c r="I36" s="575">
        <f>SUM(I37:I87)</f>
        <v>187272</v>
      </c>
      <c r="J36" s="609"/>
      <c r="K36" s="579"/>
      <c r="L36" s="609"/>
      <c r="M36" s="579"/>
      <c r="N36" s="609"/>
      <c r="O36" s="606"/>
      <c r="P36" s="606"/>
      <c r="Q36" s="577"/>
      <c r="R36" s="609"/>
      <c r="S36" s="925"/>
      <c r="T36" s="925"/>
      <c r="U36" s="925"/>
      <c r="V36" s="925"/>
      <c r="W36" s="925"/>
      <c r="X36" s="925"/>
    </row>
    <row r="37" spans="1:250" s="608" customFormat="1" ht="48">
      <c r="A37" s="579" t="s">
        <v>192</v>
      </c>
      <c r="B37" s="606" t="s">
        <v>193</v>
      </c>
      <c r="C37" s="606" t="s">
        <v>194</v>
      </c>
      <c r="D37" s="577" t="s">
        <v>64</v>
      </c>
      <c r="E37" s="581">
        <v>15000</v>
      </c>
      <c r="F37" s="581">
        <v>5000</v>
      </c>
      <c r="G37" s="995">
        <v>10000</v>
      </c>
      <c r="H37" s="995"/>
      <c r="I37" s="995">
        <v>10000</v>
      </c>
      <c r="J37" s="609" t="s">
        <v>195</v>
      </c>
      <c r="K37" s="579" t="s">
        <v>36</v>
      </c>
      <c r="L37" s="606" t="s">
        <v>196</v>
      </c>
      <c r="M37" s="579" t="s">
        <v>38</v>
      </c>
      <c r="N37" s="609" t="s">
        <v>168</v>
      </c>
      <c r="O37" s="606" t="s">
        <v>197</v>
      </c>
      <c r="P37" s="606"/>
      <c r="Q37" s="579" t="s">
        <v>170</v>
      </c>
      <c r="R37" s="609"/>
      <c r="S37" s="925"/>
      <c r="T37" s="925" t="s">
        <v>42</v>
      </c>
      <c r="U37" s="925"/>
      <c r="V37" s="925"/>
      <c r="W37" s="925"/>
      <c r="X37" s="925">
        <v>2</v>
      </c>
    </row>
    <row r="38" spans="1:250" s="608" customFormat="1" ht="48">
      <c r="A38" s="579" t="s">
        <v>198</v>
      </c>
      <c r="B38" s="606" t="s">
        <v>199</v>
      </c>
      <c r="C38" s="606" t="s">
        <v>200</v>
      </c>
      <c r="D38" s="577" t="s">
        <v>48</v>
      </c>
      <c r="E38" s="581">
        <v>18000</v>
      </c>
      <c r="F38" s="581">
        <v>13000</v>
      </c>
      <c r="G38" s="581">
        <v>5000</v>
      </c>
      <c r="H38" s="581"/>
      <c r="I38" s="581">
        <v>5000</v>
      </c>
      <c r="J38" s="609" t="s">
        <v>201</v>
      </c>
      <c r="K38" s="579" t="s">
        <v>36</v>
      </c>
      <c r="L38" s="609" t="s">
        <v>202</v>
      </c>
      <c r="M38" s="579" t="s">
        <v>38</v>
      </c>
      <c r="N38" s="609" t="s">
        <v>168</v>
      </c>
      <c r="O38" s="609" t="s">
        <v>203</v>
      </c>
      <c r="P38" s="609"/>
      <c r="Q38" s="579" t="s">
        <v>204</v>
      </c>
      <c r="R38" s="609"/>
      <c r="S38" s="925"/>
      <c r="T38" s="925" t="s">
        <v>42</v>
      </c>
      <c r="U38" s="925"/>
      <c r="V38" s="925"/>
      <c r="W38" s="925"/>
      <c r="X38" s="925">
        <v>2</v>
      </c>
    </row>
    <row r="39" spans="1:250" s="608" customFormat="1" ht="36">
      <c r="A39" s="579" t="s">
        <v>205</v>
      </c>
      <c r="B39" s="606" t="s">
        <v>206</v>
      </c>
      <c r="C39" s="606" t="s">
        <v>207</v>
      </c>
      <c r="D39" s="577" t="s">
        <v>208</v>
      </c>
      <c r="E39" s="581">
        <v>10500</v>
      </c>
      <c r="F39" s="581">
        <v>4500</v>
      </c>
      <c r="G39" s="581">
        <v>6000</v>
      </c>
      <c r="H39" s="581"/>
      <c r="I39" s="581">
        <v>6000</v>
      </c>
      <c r="J39" s="609" t="s">
        <v>195</v>
      </c>
      <c r="K39" s="579" t="s">
        <v>36</v>
      </c>
      <c r="L39" s="606" t="s">
        <v>209</v>
      </c>
      <c r="M39" s="579" t="s">
        <v>38</v>
      </c>
      <c r="N39" s="609" t="s">
        <v>168</v>
      </c>
      <c r="O39" s="606" t="s">
        <v>210</v>
      </c>
      <c r="P39" s="606"/>
      <c r="Q39" s="579" t="s">
        <v>170</v>
      </c>
      <c r="R39" s="609"/>
      <c r="S39" s="925"/>
      <c r="T39" s="925" t="s">
        <v>42</v>
      </c>
      <c r="U39" s="925"/>
      <c r="V39" s="925"/>
      <c r="W39" s="925"/>
      <c r="X39" s="925">
        <v>2</v>
      </c>
    </row>
    <row r="40" spans="1:250" s="608" customFormat="1" ht="36">
      <c r="A40" s="579" t="s">
        <v>211</v>
      </c>
      <c r="B40" s="612" t="s">
        <v>212</v>
      </c>
      <c r="C40" s="612" t="s">
        <v>213</v>
      </c>
      <c r="D40" s="590" t="s">
        <v>79</v>
      </c>
      <c r="E40" s="581">
        <v>20000</v>
      </c>
      <c r="F40" s="581">
        <v>12000</v>
      </c>
      <c r="G40" s="581">
        <v>3000</v>
      </c>
      <c r="H40" s="581"/>
      <c r="I40" s="581">
        <v>3000</v>
      </c>
      <c r="J40" s="609" t="s">
        <v>214</v>
      </c>
      <c r="K40" s="650" t="s">
        <v>36</v>
      </c>
      <c r="L40" s="642" t="s">
        <v>215</v>
      </c>
      <c r="M40" s="579" t="s">
        <v>38</v>
      </c>
      <c r="N40" s="642" t="s">
        <v>107</v>
      </c>
      <c r="O40" s="642" t="s">
        <v>216</v>
      </c>
      <c r="P40" s="642"/>
      <c r="Q40" s="579" t="s">
        <v>107</v>
      </c>
      <c r="R40" s="609"/>
      <c r="S40" s="925"/>
      <c r="T40" s="925" t="s">
        <v>42</v>
      </c>
      <c r="U40" s="925"/>
      <c r="V40" s="925"/>
      <c r="W40" s="925"/>
      <c r="X40" s="925">
        <v>2</v>
      </c>
    </row>
    <row r="41" spans="1:250" s="608" customFormat="1" ht="36">
      <c r="A41" s="579" t="s">
        <v>217</v>
      </c>
      <c r="B41" s="609" t="s">
        <v>218</v>
      </c>
      <c r="C41" s="609" t="s">
        <v>219</v>
      </c>
      <c r="D41" s="579" t="s">
        <v>56</v>
      </c>
      <c r="E41" s="581">
        <v>25000</v>
      </c>
      <c r="F41" s="581">
        <v>16000</v>
      </c>
      <c r="G41" s="995">
        <v>9000</v>
      </c>
      <c r="H41" s="995"/>
      <c r="I41" s="995">
        <v>9000</v>
      </c>
      <c r="J41" s="609" t="s">
        <v>220</v>
      </c>
      <c r="K41" s="650" t="s">
        <v>36</v>
      </c>
      <c r="L41" s="609" t="s">
        <v>221</v>
      </c>
      <c r="M41" s="579" t="s">
        <v>38</v>
      </c>
      <c r="N41" s="609" t="s">
        <v>222</v>
      </c>
      <c r="O41" s="609" t="s">
        <v>223</v>
      </c>
      <c r="P41" s="609"/>
      <c r="Q41" s="579" t="s">
        <v>222</v>
      </c>
      <c r="R41" s="609"/>
      <c r="S41" s="925"/>
      <c r="T41" s="925" t="s">
        <v>42</v>
      </c>
      <c r="U41" s="925"/>
      <c r="V41" s="925"/>
      <c r="W41" s="925"/>
      <c r="X41" s="925">
        <v>2</v>
      </c>
    </row>
    <row r="42" spans="1:250" s="608" customFormat="1" ht="36">
      <c r="A42" s="579" t="s">
        <v>224</v>
      </c>
      <c r="B42" s="606" t="s">
        <v>225</v>
      </c>
      <c r="C42" s="606" t="s">
        <v>226</v>
      </c>
      <c r="D42" s="577" t="s">
        <v>56</v>
      </c>
      <c r="E42" s="581">
        <v>39000</v>
      </c>
      <c r="F42" s="581">
        <v>12000</v>
      </c>
      <c r="G42" s="995">
        <v>10000</v>
      </c>
      <c r="H42" s="995"/>
      <c r="I42" s="995">
        <v>10000</v>
      </c>
      <c r="J42" s="609" t="s">
        <v>227</v>
      </c>
      <c r="K42" s="579" t="s">
        <v>36</v>
      </c>
      <c r="L42" s="606" t="s">
        <v>228</v>
      </c>
      <c r="M42" s="579" t="s">
        <v>38</v>
      </c>
      <c r="N42" s="609" t="s">
        <v>168</v>
      </c>
      <c r="O42" s="606" t="s">
        <v>229</v>
      </c>
      <c r="P42" s="606"/>
      <c r="Q42" s="579" t="s">
        <v>170</v>
      </c>
      <c r="R42" s="609"/>
      <c r="S42" s="925"/>
      <c r="T42" s="925" t="s">
        <v>42</v>
      </c>
      <c r="U42" s="925"/>
      <c r="V42" s="925"/>
      <c r="W42" s="925"/>
      <c r="X42" s="925">
        <v>2</v>
      </c>
    </row>
    <row r="43" spans="1:250" s="608" customFormat="1" ht="36">
      <c r="A43" s="579" t="s">
        <v>230</v>
      </c>
      <c r="B43" s="606" t="s">
        <v>231</v>
      </c>
      <c r="C43" s="606" t="s">
        <v>232</v>
      </c>
      <c r="D43" s="577" t="s">
        <v>233</v>
      </c>
      <c r="E43" s="581">
        <v>17000</v>
      </c>
      <c r="F43" s="581">
        <v>3500</v>
      </c>
      <c r="G43" s="581">
        <v>6000</v>
      </c>
      <c r="H43" s="581"/>
      <c r="I43" s="581">
        <v>6000</v>
      </c>
      <c r="J43" s="609" t="s">
        <v>227</v>
      </c>
      <c r="K43" s="579" t="s">
        <v>36</v>
      </c>
      <c r="L43" s="606" t="s">
        <v>234</v>
      </c>
      <c r="M43" s="579" t="s">
        <v>38</v>
      </c>
      <c r="N43" s="609" t="s">
        <v>168</v>
      </c>
      <c r="O43" s="606" t="s">
        <v>235</v>
      </c>
      <c r="P43" s="606"/>
      <c r="Q43" s="579" t="s">
        <v>170</v>
      </c>
      <c r="R43" s="609"/>
      <c r="S43" s="925"/>
      <c r="T43" s="925" t="s">
        <v>42</v>
      </c>
      <c r="U43" s="925"/>
      <c r="V43" s="925"/>
      <c r="W43" s="925"/>
      <c r="X43" s="925">
        <v>2</v>
      </c>
    </row>
    <row r="44" spans="1:250" s="608" customFormat="1" ht="60">
      <c r="A44" s="579" t="s">
        <v>236</v>
      </c>
      <c r="B44" s="609" t="s">
        <v>237</v>
      </c>
      <c r="C44" s="606" t="s">
        <v>238</v>
      </c>
      <c r="D44" s="579" t="s">
        <v>239</v>
      </c>
      <c r="E44" s="581">
        <v>20000</v>
      </c>
      <c r="F44" s="581">
        <v>8000</v>
      </c>
      <c r="G44" s="581">
        <v>5000</v>
      </c>
      <c r="H44" s="581"/>
      <c r="I44" s="581">
        <v>5000</v>
      </c>
      <c r="J44" s="609" t="s">
        <v>240</v>
      </c>
      <c r="K44" s="607" t="s">
        <v>36</v>
      </c>
      <c r="L44" s="642" t="s">
        <v>241</v>
      </c>
      <c r="M44" s="579" t="s">
        <v>38</v>
      </c>
      <c r="N44" s="642" t="s">
        <v>143</v>
      </c>
      <c r="O44" s="642" t="s">
        <v>242</v>
      </c>
      <c r="P44" s="642"/>
      <c r="Q44" s="579" t="s">
        <v>243</v>
      </c>
      <c r="R44" s="609"/>
      <c r="S44" s="925"/>
      <c r="T44" s="925" t="s">
        <v>42</v>
      </c>
      <c r="U44" s="925"/>
      <c r="V44" s="925"/>
      <c r="W44" s="925"/>
      <c r="X44" s="925">
        <v>2</v>
      </c>
    </row>
    <row r="45" spans="1:250" s="608" customFormat="1" ht="60">
      <c r="A45" s="579" t="s">
        <v>244</v>
      </c>
      <c r="B45" s="606" t="s">
        <v>245</v>
      </c>
      <c r="C45" s="606" t="s">
        <v>246</v>
      </c>
      <c r="D45" s="579" t="s">
        <v>88</v>
      </c>
      <c r="E45" s="581">
        <v>45000</v>
      </c>
      <c r="F45" s="581"/>
      <c r="G45" s="995">
        <v>10000</v>
      </c>
      <c r="H45" s="995"/>
      <c r="I45" s="995">
        <v>10000</v>
      </c>
      <c r="J45" s="609" t="s">
        <v>247</v>
      </c>
      <c r="K45" s="579" t="s">
        <v>90</v>
      </c>
      <c r="L45" s="609" t="s">
        <v>248</v>
      </c>
      <c r="M45" s="579" t="s">
        <v>38</v>
      </c>
      <c r="N45" s="606" t="s">
        <v>168</v>
      </c>
      <c r="O45" s="606" t="s">
        <v>249</v>
      </c>
      <c r="P45" s="606"/>
      <c r="Q45" s="579" t="s">
        <v>170</v>
      </c>
      <c r="R45" s="609"/>
      <c r="S45" s="925"/>
      <c r="T45" s="925" t="s">
        <v>42</v>
      </c>
      <c r="U45" s="925"/>
      <c r="V45" s="925"/>
      <c r="W45" s="925">
        <v>1</v>
      </c>
      <c r="X45" s="925"/>
    </row>
    <row r="46" spans="1:250" s="608" customFormat="1" ht="36">
      <c r="A46" s="579" t="s">
        <v>250</v>
      </c>
      <c r="B46" s="606" t="s">
        <v>251</v>
      </c>
      <c r="C46" s="606" t="s">
        <v>252</v>
      </c>
      <c r="D46" s="579" t="s">
        <v>253</v>
      </c>
      <c r="E46" s="581">
        <v>60000</v>
      </c>
      <c r="F46" s="581"/>
      <c r="G46" s="995">
        <v>7000</v>
      </c>
      <c r="H46" s="995"/>
      <c r="I46" s="995">
        <v>7000</v>
      </c>
      <c r="J46" s="609" t="s">
        <v>254</v>
      </c>
      <c r="K46" s="579" t="s">
        <v>114</v>
      </c>
      <c r="L46" s="609" t="s">
        <v>252</v>
      </c>
      <c r="M46" s="579" t="s">
        <v>38</v>
      </c>
      <c r="N46" s="606" t="s">
        <v>168</v>
      </c>
      <c r="O46" s="606" t="s">
        <v>255</v>
      </c>
      <c r="P46" s="606"/>
      <c r="Q46" s="579" t="s">
        <v>170</v>
      </c>
      <c r="R46" s="609"/>
      <c r="S46" s="925"/>
      <c r="T46" s="925" t="s">
        <v>42</v>
      </c>
      <c r="U46" s="925"/>
      <c r="V46" s="925"/>
      <c r="W46" s="925">
        <v>1</v>
      </c>
      <c r="X46" s="925"/>
    </row>
    <row r="47" spans="1:250" s="608" customFormat="1" ht="48">
      <c r="A47" s="579" t="s">
        <v>256</v>
      </c>
      <c r="B47" s="606" t="s">
        <v>257</v>
      </c>
      <c r="C47" s="606" t="s">
        <v>258</v>
      </c>
      <c r="D47" s="579" t="s">
        <v>64</v>
      </c>
      <c r="E47" s="581">
        <v>6800</v>
      </c>
      <c r="F47" s="581">
        <v>500</v>
      </c>
      <c r="G47" s="581">
        <v>1300</v>
      </c>
      <c r="H47" s="581"/>
      <c r="I47" s="581">
        <v>1300</v>
      </c>
      <c r="J47" s="609" t="s">
        <v>259</v>
      </c>
      <c r="K47" s="579" t="s">
        <v>36</v>
      </c>
      <c r="L47" s="609" t="s">
        <v>260</v>
      </c>
      <c r="M47" s="579" t="s">
        <v>261</v>
      </c>
      <c r="N47" s="606" t="s">
        <v>59</v>
      </c>
      <c r="O47" s="606" t="s">
        <v>262</v>
      </c>
      <c r="P47" s="606"/>
      <c r="Q47" s="579" t="s">
        <v>59</v>
      </c>
      <c r="R47" s="609"/>
      <c r="S47" s="925"/>
      <c r="T47" s="925" t="s">
        <v>42</v>
      </c>
      <c r="U47" s="925"/>
      <c r="V47" s="925"/>
      <c r="W47" s="925"/>
      <c r="X47" s="925">
        <v>2</v>
      </c>
      <c r="IM47" s="926"/>
      <c r="IN47" s="926"/>
      <c r="IO47" s="926"/>
      <c r="IP47" s="926"/>
    </row>
    <row r="48" spans="1:250" s="926" customFormat="1" ht="48">
      <c r="A48" s="579" t="s">
        <v>263</v>
      </c>
      <c r="B48" s="606" t="s">
        <v>264</v>
      </c>
      <c r="C48" s="609" t="s">
        <v>265</v>
      </c>
      <c r="D48" s="579" t="s">
        <v>88</v>
      </c>
      <c r="E48" s="581">
        <v>30000</v>
      </c>
      <c r="F48" s="581"/>
      <c r="G48" s="581">
        <v>20000</v>
      </c>
      <c r="H48" s="581"/>
      <c r="I48" s="581">
        <v>20000</v>
      </c>
      <c r="J48" s="609" t="s">
        <v>266</v>
      </c>
      <c r="K48" s="579" t="s">
        <v>187</v>
      </c>
      <c r="L48" s="609" t="s">
        <v>267</v>
      </c>
      <c r="M48" s="579" t="s">
        <v>38</v>
      </c>
      <c r="N48" s="609" t="s">
        <v>168</v>
      </c>
      <c r="O48" s="609" t="s">
        <v>268</v>
      </c>
      <c r="P48" s="606"/>
      <c r="Q48" s="579" t="s">
        <v>170</v>
      </c>
      <c r="R48" s="609"/>
      <c r="S48" s="960"/>
      <c r="T48" s="960" t="s">
        <v>42</v>
      </c>
      <c r="U48" s="960"/>
      <c r="V48" s="960"/>
      <c r="W48" s="960">
        <v>1</v>
      </c>
      <c r="X48" s="960"/>
    </row>
    <row r="49" spans="1:24" s="926" customFormat="1" ht="24">
      <c r="A49" s="579" t="s">
        <v>269</v>
      </c>
      <c r="B49" s="606" t="s">
        <v>270</v>
      </c>
      <c r="C49" s="609" t="s">
        <v>157</v>
      </c>
      <c r="D49" s="579" t="s">
        <v>88</v>
      </c>
      <c r="E49" s="581">
        <v>11000</v>
      </c>
      <c r="F49" s="581"/>
      <c r="G49" s="581">
        <v>6000</v>
      </c>
      <c r="H49" s="581"/>
      <c r="I49" s="581">
        <v>6000</v>
      </c>
      <c r="J49" s="609" t="s">
        <v>159</v>
      </c>
      <c r="K49" s="579" t="s">
        <v>271</v>
      </c>
      <c r="L49" s="609" t="s">
        <v>272</v>
      </c>
      <c r="M49" s="579" t="s">
        <v>38</v>
      </c>
      <c r="N49" s="609" t="s">
        <v>59</v>
      </c>
      <c r="O49" s="609" t="s">
        <v>162</v>
      </c>
      <c r="P49" s="609"/>
      <c r="Q49" s="579" t="s">
        <v>59</v>
      </c>
      <c r="R49" s="609"/>
      <c r="S49" s="960"/>
      <c r="T49" s="960" t="s">
        <v>42</v>
      </c>
      <c r="U49" s="960"/>
      <c r="V49" s="960"/>
      <c r="W49" s="960">
        <v>1</v>
      </c>
      <c r="X49" s="960"/>
    </row>
    <row r="50" spans="1:24" s="926" customFormat="1" ht="24">
      <c r="A50" s="579" t="s">
        <v>273</v>
      </c>
      <c r="B50" s="606" t="s">
        <v>274</v>
      </c>
      <c r="C50" s="609" t="s">
        <v>275</v>
      </c>
      <c r="D50" s="577">
        <v>2018</v>
      </c>
      <c r="E50" s="581">
        <v>1000</v>
      </c>
      <c r="F50" s="581"/>
      <c r="G50" s="581">
        <v>1000</v>
      </c>
      <c r="H50" s="581"/>
      <c r="I50" s="581">
        <v>1000</v>
      </c>
      <c r="J50" s="609" t="s">
        <v>276</v>
      </c>
      <c r="K50" s="643" t="s">
        <v>90</v>
      </c>
      <c r="L50" s="609" t="s">
        <v>277</v>
      </c>
      <c r="M50" s="579" t="s">
        <v>38</v>
      </c>
      <c r="N50" s="609" t="s">
        <v>278</v>
      </c>
      <c r="O50" s="609" t="s">
        <v>279</v>
      </c>
      <c r="P50" s="609"/>
      <c r="Q50" s="579" t="s">
        <v>278</v>
      </c>
      <c r="R50" s="609"/>
      <c r="S50" s="960"/>
      <c r="T50" s="960" t="s">
        <v>42</v>
      </c>
      <c r="U50" s="960"/>
      <c r="V50" s="960"/>
      <c r="W50" s="960">
        <v>1</v>
      </c>
      <c r="X50" s="960"/>
    </row>
    <row r="51" spans="1:24" s="926" customFormat="1" ht="36">
      <c r="A51" s="579" t="s">
        <v>280</v>
      </c>
      <c r="B51" s="606" t="s">
        <v>281</v>
      </c>
      <c r="C51" s="609" t="s">
        <v>282</v>
      </c>
      <c r="D51" s="579" t="s">
        <v>88</v>
      </c>
      <c r="E51" s="647">
        <v>21822</v>
      </c>
      <c r="F51" s="647"/>
      <c r="G51" s="647">
        <v>9822</v>
      </c>
      <c r="H51" s="647"/>
      <c r="I51" s="647">
        <v>9822</v>
      </c>
      <c r="J51" s="943" t="s">
        <v>283</v>
      </c>
      <c r="K51" s="1002" t="s">
        <v>284</v>
      </c>
      <c r="L51" s="609" t="s">
        <v>285</v>
      </c>
      <c r="M51" s="579" t="s">
        <v>38</v>
      </c>
      <c r="N51" s="943" t="s">
        <v>286</v>
      </c>
      <c r="O51" s="609" t="s">
        <v>287</v>
      </c>
      <c r="P51" s="943"/>
      <c r="Q51" s="579" t="s">
        <v>286</v>
      </c>
      <c r="R51" s="609"/>
      <c r="S51" s="960"/>
      <c r="T51" s="960" t="s">
        <v>42</v>
      </c>
      <c r="U51" s="960"/>
      <c r="V51" s="960"/>
      <c r="W51" s="960">
        <v>1</v>
      </c>
      <c r="X51" s="960"/>
    </row>
    <row r="52" spans="1:24" s="608" customFormat="1" ht="60">
      <c r="A52" s="579" t="s">
        <v>288</v>
      </c>
      <c r="B52" s="947" t="s">
        <v>289</v>
      </c>
      <c r="C52" s="947" t="s">
        <v>290</v>
      </c>
      <c r="D52" s="599" t="s">
        <v>233</v>
      </c>
      <c r="E52" s="600">
        <v>8000</v>
      </c>
      <c r="F52" s="600">
        <v>1500</v>
      </c>
      <c r="G52" s="600">
        <v>3000</v>
      </c>
      <c r="H52" s="600">
        <v>300</v>
      </c>
      <c r="I52" s="600">
        <v>2700</v>
      </c>
      <c r="J52" s="947" t="s">
        <v>291</v>
      </c>
      <c r="K52" s="1003" t="s">
        <v>36</v>
      </c>
      <c r="L52" s="947" t="s">
        <v>292</v>
      </c>
      <c r="M52" s="579" t="s">
        <v>38</v>
      </c>
      <c r="N52" s="947" t="s">
        <v>293</v>
      </c>
      <c r="O52" s="947" t="s">
        <v>294</v>
      </c>
      <c r="P52" s="947"/>
      <c r="Q52" s="579" t="s">
        <v>293</v>
      </c>
      <c r="R52" s="947"/>
      <c r="S52" s="925"/>
      <c r="T52" s="925" t="s">
        <v>42</v>
      </c>
      <c r="U52" s="925"/>
      <c r="V52" s="925"/>
      <c r="W52" s="925"/>
      <c r="X52" s="925">
        <v>2</v>
      </c>
    </row>
    <row r="53" spans="1:24" s="608" customFormat="1" ht="48">
      <c r="A53" s="579" t="s">
        <v>295</v>
      </c>
      <c r="B53" s="606" t="s">
        <v>296</v>
      </c>
      <c r="C53" s="606" t="s">
        <v>297</v>
      </c>
      <c r="D53" s="577">
        <v>2018</v>
      </c>
      <c r="E53" s="581">
        <v>7000</v>
      </c>
      <c r="F53" s="581"/>
      <c r="G53" s="581">
        <v>7000</v>
      </c>
      <c r="H53" s="581"/>
      <c r="I53" s="581">
        <v>7000</v>
      </c>
      <c r="J53" s="609" t="s">
        <v>186</v>
      </c>
      <c r="K53" s="579" t="s">
        <v>187</v>
      </c>
      <c r="L53" s="609" t="s">
        <v>298</v>
      </c>
      <c r="M53" s="579" t="s">
        <v>38</v>
      </c>
      <c r="N53" s="609" t="s">
        <v>168</v>
      </c>
      <c r="O53" s="606" t="s">
        <v>249</v>
      </c>
      <c r="P53" s="606"/>
      <c r="Q53" s="579" t="s">
        <v>170</v>
      </c>
      <c r="R53" s="609"/>
      <c r="S53" s="925"/>
      <c r="T53" s="925" t="s">
        <v>42</v>
      </c>
      <c r="U53" s="925"/>
      <c r="V53" s="925"/>
      <c r="W53" s="925">
        <v>1</v>
      </c>
      <c r="X53" s="925"/>
    </row>
    <row r="54" spans="1:24" s="938" customFormat="1" ht="60">
      <c r="A54" s="579" t="s">
        <v>299</v>
      </c>
      <c r="B54" s="606" t="s">
        <v>300</v>
      </c>
      <c r="C54" s="609" t="s">
        <v>301</v>
      </c>
      <c r="D54" s="579" t="s">
        <v>253</v>
      </c>
      <c r="E54" s="581">
        <v>3200</v>
      </c>
      <c r="F54" s="581"/>
      <c r="G54" s="581">
        <v>2200</v>
      </c>
      <c r="H54" s="581"/>
      <c r="I54" s="581">
        <v>2200</v>
      </c>
      <c r="J54" s="609" t="s">
        <v>302</v>
      </c>
      <c r="K54" s="579" t="s">
        <v>271</v>
      </c>
      <c r="L54" s="609" t="s">
        <v>303</v>
      </c>
      <c r="M54" s="579" t="s">
        <v>38</v>
      </c>
      <c r="N54" s="609" t="s">
        <v>204</v>
      </c>
      <c r="O54" s="609" t="s">
        <v>304</v>
      </c>
      <c r="P54" s="606"/>
      <c r="Q54" s="579" t="s">
        <v>204</v>
      </c>
      <c r="R54" s="609"/>
      <c r="S54" s="937"/>
      <c r="T54" s="960" t="s">
        <v>42</v>
      </c>
      <c r="U54" s="960"/>
      <c r="V54" s="960"/>
      <c r="W54" s="960">
        <v>1</v>
      </c>
      <c r="X54" s="960"/>
    </row>
    <row r="55" spans="1:24" s="938" customFormat="1" ht="24">
      <c r="A55" s="579" t="s">
        <v>305</v>
      </c>
      <c r="B55" s="606" t="s">
        <v>306</v>
      </c>
      <c r="C55" s="943" t="s">
        <v>307</v>
      </c>
      <c r="D55" s="643" t="s">
        <v>34</v>
      </c>
      <c r="E55" s="647">
        <v>2500</v>
      </c>
      <c r="F55" s="647">
        <v>1000</v>
      </c>
      <c r="G55" s="647">
        <v>1500</v>
      </c>
      <c r="H55" s="647"/>
      <c r="I55" s="647">
        <v>1500</v>
      </c>
      <c r="J55" s="609" t="s">
        <v>308</v>
      </c>
      <c r="K55" s="1002" t="s">
        <v>36</v>
      </c>
      <c r="L55" s="609" t="s">
        <v>309</v>
      </c>
      <c r="M55" s="579" t="s">
        <v>38</v>
      </c>
      <c r="N55" s="943" t="s">
        <v>286</v>
      </c>
      <c r="O55" s="943" t="s">
        <v>310</v>
      </c>
      <c r="P55" s="943"/>
      <c r="Q55" s="579" t="s">
        <v>286</v>
      </c>
      <c r="R55" s="609"/>
      <c r="S55" s="937"/>
      <c r="T55" s="960" t="s">
        <v>42</v>
      </c>
      <c r="U55" s="960"/>
      <c r="V55" s="960"/>
      <c r="W55" s="960"/>
      <c r="X55" s="960">
        <v>2</v>
      </c>
    </row>
    <row r="56" spans="1:24" s="935" customFormat="1" ht="24">
      <c r="A56" s="579" t="s">
        <v>311</v>
      </c>
      <c r="B56" s="617" t="s">
        <v>312</v>
      </c>
      <c r="C56" s="617" t="s">
        <v>313</v>
      </c>
      <c r="D56" s="605" t="s">
        <v>88</v>
      </c>
      <c r="E56" s="995">
        <v>4600</v>
      </c>
      <c r="F56" s="995"/>
      <c r="G56" s="995">
        <v>2300</v>
      </c>
      <c r="H56" s="996"/>
      <c r="I56" s="995">
        <v>2300</v>
      </c>
      <c r="J56" s="801" t="s">
        <v>314</v>
      </c>
      <c r="K56" s="802" t="s">
        <v>90</v>
      </c>
      <c r="L56" s="801" t="s">
        <v>315</v>
      </c>
      <c r="M56" s="579" t="s">
        <v>38</v>
      </c>
      <c r="N56" s="801" t="s">
        <v>316</v>
      </c>
      <c r="O56" s="679" t="s">
        <v>317</v>
      </c>
      <c r="P56" s="679"/>
      <c r="Q56" s="678" t="s">
        <v>316</v>
      </c>
      <c r="R56" s="801"/>
      <c r="S56" s="1009"/>
      <c r="T56" s="1009" t="s">
        <v>318</v>
      </c>
      <c r="U56" s="1009"/>
      <c r="V56" s="1009"/>
      <c r="W56" s="1009">
        <v>1</v>
      </c>
      <c r="X56" s="1009"/>
    </row>
    <row r="57" spans="1:24" s="935" customFormat="1" ht="48">
      <c r="A57" s="579" t="s">
        <v>319</v>
      </c>
      <c r="B57" s="606" t="s">
        <v>320</v>
      </c>
      <c r="C57" s="606" t="s">
        <v>321</v>
      </c>
      <c r="D57" s="579" t="s">
        <v>253</v>
      </c>
      <c r="E57" s="581">
        <v>30000</v>
      </c>
      <c r="F57" s="581"/>
      <c r="G57" s="581">
        <v>2000</v>
      </c>
      <c r="H57" s="581"/>
      <c r="I57" s="581">
        <v>2000</v>
      </c>
      <c r="J57" s="606" t="s">
        <v>322</v>
      </c>
      <c r="K57" s="577" t="s">
        <v>114</v>
      </c>
      <c r="L57" s="609" t="s">
        <v>323</v>
      </c>
      <c r="M57" s="579" t="s">
        <v>38</v>
      </c>
      <c r="N57" s="609" t="s">
        <v>324</v>
      </c>
      <c r="O57" s="606" t="s">
        <v>325</v>
      </c>
      <c r="P57" s="606"/>
      <c r="Q57" s="579" t="s">
        <v>170</v>
      </c>
      <c r="R57" s="606"/>
      <c r="S57" s="1009"/>
      <c r="T57" s="1009" t="s">
        <v>318</v>
      </c>
      <c r="U57" s="1009" t="s">
        <v>326</v>
      </c>
      <c r="V57" s="1009"/>
      <c r="W57" s="1009">
        <v>1</v>
      </c>
      <c r="X57" s="1009"/>
    </row>
    <row r="58" spans="1:24" s="8" customFormat="1" ht="48">
      <c r="A58" s="579" t="s">
        <v>327</v>
      </c>
      <c r="B58" s="617" t="s">
        <v>328</v>
      </c>
      <c r="C58" s="617" t="s">
        <v>329</v>
      </c>
      <c r="D58" s="605" t="s">
        <v>253</v>
      </c>
      <c r="E58" s="995">
        <v>60000</v>
      </c>
      <c r="F58" s="995"/>
      <c r="G58" s="995">
        <v>600</v>
      </c>
      <c r="H58" s="995"/>
      <c r="I58" s="995">
        <v>600</v>
      </c>
      <c r="J58" s="1004" t="s">
        <v>330</v>
      </c>
      <c r="K58" s="995" t="s">
        <v>331</v>
      </c>
      <c r="L58" s="951" t="s">
        <v>332</v>
      </c>
      <c r="M58" s="599" t="s">
        <v>38</v>
      </c>
      <c r="N58" s="951" t="s">
        <v>333</v>
      </c>
      <c r="O58" s="617" t="s">
        <v>334</v>
      </c>
      <c r="P58" s="617"/>
      <c r="Q58" s="952" t="s">
        <v>170</v>
      </c>
      <c r="R58" s="958"/>
    </row>
    <row r="59" spans="1:24" s="933" customFormat="1" ht="48">
      <c r="A59" s="579" t="s">
        <v>336</v>
      </c>
      <c r="B59" s="951" t="s">
        <v>337</v>
      </c>
      <c r="C59" s="951" t="s">
        <v>338</v>
      </c>
      <c r="D59" s="952" t="s">
        <v>339</v>
      </c>
      <c r="E59" s="995">
        <v>37800</v>
      </c>
      <c r="F59" s="997">
        <v>2980</v>
      </c>
      <c r="G59" s="997">
        <v>1000</v>
      </c>
      <c r="H59" s="997"/>
      <c r="I59" s="997">
        <v>1000</v>
      </c>
      <c r="J59" s="1005" t="s">
        <v>340</v>
      </c>
      <c r="K59" s="1006" t="s">
        <v>341</v>
      </c>
      <c r="L59" s="951" t="s">
        <v>342</v>
      </c>
      <c r="M59" s="952" t="s">
        <v>38</v>
      </c>
      <c r="N59" s="951" t="s">
        <v>343</v>
      </c>
      <c r="O59" s="951" t="s">
        <v>344</v>
      </c>
      <c r="P59" s="617" t="s">
        <v>345</v>
      </c>
      <c r="Q59" s="605" t="s">
        <v>59</v>
      </c>
      <c r="R59" s="958"/>
      <c r="T59" s="3"/>
    </row>
    <row r="60" spans="1:24" s="981" customFormat="1" ht="168">
      <c r="A60" s="634" t="s">
        <v>346</v>
      </c>
      <c r="B60" s="609" t="s">
        <v>347</v>
      </c>
      <c r="C60" s="609" t="s">
        <v>214</v>
      </c>
      <c r="D60" s="579" t="s">
        <v>348</v>
      </c>
      <c r="E60" s="579">
        <v>6000</v>
      </c>
      <c r="F60" s="579"/>
      <c r="G60" s="599">
        <v>1800</v>
      </c>
      <c r="H60" s="579"/>
      <c r="I60" s="579">
        <v>1800</v>
      </c>
      <c r="J60" s="609" t="s">
        <v>349</v>
      </c>
      <c r="K60" s="643" t="s">
        <v>160</v>
      </c>
      <c r="L60" s="609" t="s">
        <v>350</v>
      </c>
      <c r="M60" s="599" t="s">
        <v>38</v>
      </c>
      <c r="N60" s="609" t="s">
        <v>107</v>
      </c>
      <c r="O60" s="609" t="s">
        <v>351</v>
      </c>
      <c r="P60" s="609" t="s">
        <v>352</v>
      </c>
      <c r="Q60" s="643" t="s">
        <v>107</v>
      </c>
      <c r="R60" s="958"/>
    </row>
    <row r="61" spans="1:24" s="929" customFormat="1" ht="36">
      <c r="A61" s="579" t="s">
        <v>353</v>
      </c>
      <c r="B61" s="951" t="s">
        <v>354</v>
      </c>
      <c r="C61" s="951" t="s">
        <v>355</v>
      </c>
      <c r="D61" s="590" t="s">
        <v>88</v>
      </c>
      <c r="E61" s="995" t="s">
        <v>356</v>
      </c>
      <c r="F61" s="581"/>
      <c r="G61" s="995" t="s">
        <v>357</v>
      </c>
      <c r="H61" s="995"/>
      <c r="I61" s="995" t="s">
        <v>357</v>
      </c>
      <c r="J61" s="609" t="s">
        <v>358</v>
      </c>
      <c r="K61" s="579" t="s">
        <v>90</v>
      </c>
      <c r="L61" s="609" t="s">
        <v>359</v>
      </c>
      <c r="M61" s="579" t="s">
        <v>38</v>
      </c>
      <c r="N61" s="951" t="s">
        <v>107</v>
      </c>
      <c r="O61" s="606" t="s">
        <v>360</v>
      </c>
      <c r="P61" s="617"/>
      <c r="Q61" s="605" t="s">
        <v>107</v>
      </c>
      <c r="R61" s="951" t="s">
        <v>361</v>
      </c>
      <c r="S61" s="966"/>
      <c r="T61" s="966"/>
      <c r="U61" s="966" t="s">
        <v>326</v>
      </c>
      <c r="V61" s="966"/>
      <c r="W61" s="966">
        <v>1</v>
      </c>
      <c r="X61" s="966"/>
    </row>
    <row r="62" spans="1:24" s="929" customFormat="1" ht="36">
      <c r="A62" s="579" t="s">
        <v>362</v>
      </c>
      <c r="B62" s="951" t="s">
        <v>363</v>
      </c>
      <c r="C62" s="951" t="s">
        <v>364</v>
      </c>
      <c r="D62" s="590" t="s">
        <v>253</v>
      </c>
      <c r="E62" s="995" t="s">
        <v>357</v>
      </c>
      <c r="F62" s="581"/>
      <c r="G62" s="995" t="s">
        <v>365</v>
      </c>
      <c r="H62" s="995"/>
      <c r="I62" s="995" t="s">
        <v>365</v>
      </c>
      <c r="J62" s="609" t="s">
        <v>358</v>
      </c>
      <c r="K62" s="579" t="s">
        <v>106</v>
      </c>
      <c r="L62" s="609" t="s">
        <v>366</v>
      </c>
      <c r="M62" s="579" t="s">
        <v>38</v>
      </c>
      <c r="N62" s="951" t="s">
        <v>367</v>
      </c>
      <c r="O62" s="606" t="s">
        <v>360</v>
      </c>
      <c r="P62" s="617"/>
      <c r="Q62" s="605" t="s">
        <v>107</v>
      </c>
      <c r="R62" s="951" t="s">
        <v>368</v>
      </c>
      <c r="S62" s="966"/>
      <c r="T62" s="966"/>
      <c r="U62" s="966" t="s">
        <v>326</v>
      </c>
      <c r="V62" s="966"/>
      <c r="W62" s="966">
        <v>1</v>
      </c>
      <c r="X62" s="966"/>
    </row>
    <row r="63" spans="1:24" s="929" customFormat="1" ht="36">
      <c r="A63" s="579" t="s">
        <v>369</v>
      </c>
      <c r="B63" s="951" t="s">
        <v>370</v>
      </c>
      <c r="C63" s="951" t="s">
        <v>371</v>
      </c>
      <c r="D63" s="590" t="s">
        <v>339</v>
      </c>
      <c r="E63" s="995" t="s">
        <v>372</v>
      </c>
      <c r="F63" s="581"/>
      <c r="G63" s="995" t="s">
        <v>373</v>
      </c>
      <c r="H63" s="995"/>
      <c r="I63" s="995" t="s">
        <v>373</v>
      </c>
      <c r="J63" s="609" t="s">
        <v>358</v>
      </c>
      <c r="K63" s="579" t="s">
        <v>187</v>
      </c>
      <c r="L63" s="609" t="s">
        <v>374</v>
      </c>
      <c r="M63" s="579" t="s">
        <v>38</v>
      </c>
      <c r="N63" s="951" t="s">
        <v>375</v>
      </c>
      <c r="O63" s="606" t="s">
        <v>376</v>
      </c>
      <c r="P63" s="617"/>
      <c r="Q63" s="605" t="s">
        <v>107</v>
      </c>
      <c r="R63" s="951"/>
      <c r="S63" s="966"/>
      <c r="T63" s="966"/>
      <c r="U63" s="966" t="s">
        <v>326</v>
      </c>
      <c r="V63" s="966"/>
      <c r="W63" s="966">
        <v>1</v>
      </c>
      <c r="X63" s="966"/>
    </row>
    <row r="64" spans="1:24" s="935" customFormat="1" ht="36">
      <c r="A64" s="579" t="s">
        <v>377</v>
      </c>
      <c r="B64" s="951" t="s">
        <v>378</v>
      </c>
      <c r="C64" s="801" t="s">
        <v>379</v>
      </c>
      <c r="D64" s="802" t="s">
        <v>34</v>
      </c>
      <c r="E64" s="998">
        <v>25000</v>
      </c>
      <c r="F64" s="998">
        <v>15000</v>
      </c>
      <c r="G64" s="998">
        <v>10000</v>
      </c>
      <c r="H64" s="998"/>
      <c r="I64" s="998">
        <v>10000</v>
      </c>
      <c r="J64" s="801" t="s">
        <v>380</v>
      </c>
      <c r="K64" s="802" t="s">
        <v>36</v>
      </c>
      <c r="L64" s="801" t="s">
        <v>381</v>
      </c>
      <c r="M64" s="579" t="s">
        <v>38</v>
      </c>
      <c r="N64" s="801" t="s">
        <v>382</v>
      </c>
      <c r="O64" s="801" t="s">
        <v>383</v>
      </c>
      <c r="P64" s="801"/>
      <c r="Q64" s="678" t="s">
        <v>59</v>
      </c>
      <c r="R64" s="801"/>
      <c r="S64" s="1009"/>
      <c r="T64" s="1009"/>
      <c r="U64" s="1009" t="s">
        <v>326</v>
      </c>
      <c r="V64" s="1009"/>
      <c r="W64" s="1009"/>
      <c r="X64" s="1009">
        <v>2</v>
      </c>
    </row>
    <row r="65" spans="1:24" s="935" customFormat="1" ht="36">
      <c r="A65" s="579" t="s">
        <v>384</v>
      </c>
      <c r="B65" s="951" t="s">
        <v>385</v>
      </c>
      <c r="C65" s="617" t="s">
        <v>386</v>
      </c>
      <c r="D65" s="605" t="s">
        <v>64</v>
      </c>
      <c r="E65" s="995" t="s">
        <v>387</v>
      </c>
      <c r="F65" s="995">
        <v>1500</v>
      </c>
      <c r="G65" s="995">
        <v>1500</v>
      </c>
      <c r="H65" s="996"/>
      <c r="I65" s="995">
        <v>1500</v>
      </c>
      <c r="J65" s="1024" t="s">
        <v>388</v>
      </c>
      <c r="K65" s="1025" t="s">
        <v>36</v>
      </c>
      <c r="L65" s="801" t="s">
        <v>389</v>
      </c>
      <c r="M65" s="579" t="s">
        <v>38</v>
      </c>
      <c r="N65" s="951" t="s">
        <v>390</v>
      </c>
      <c r="O65" s="951" t="s">
        <v>391</v>
      </c>
      <c r="P65" s="679"/>
      <c r="Q65" s="678" t="s">
        <v>59</v>
      </c>
      <c r="R65" s="801"/>
      <c r="S65" s="1009"/>
      <c r="T65" s="1009"/>
      <c r="U65" s="1009" t="s">
        <v>326</v>
      </c>
      <c r="V65" s="1009"/>
      <c r="W65" s="1009"/>
      <c r="X65" s="1009">
        <v>2</v>
      </c>
    </row>
    <row r="66" spans="1:24" s="935" customFormat="1" ht="24">
      <c r="A66" s="579" t="s">
        <v>392</v>
      </c>
      <c r="B66" s="951" t="s">
        <v>393</v>
      </c>
      <c r="C66" s="617" t="s">
        <v>394</v>
      </c>
      <c r="D66" s="605" t="s">
        <v>253</v>
      </c>
      <c r="E66" s="995">
        <v>6000</v>
      </c>
      <c r="F66" s="995"/>
      <c r="G66" s="995">
        <v>1200</v>
      </c>
      <c r="H66" s="996"/>
      <c r="I66" s="995">
        <v>1200</v>
      </c>
      <c r="J66" s="801" t="s">
        <v>395</v>
      </c>
      <c r="K66" s="1025" t="s">
        <v>123</v>
      </c>
      <c r="L66" s="801" t="s">
        <v>396</v>
      </c>
      <c r="M66" s="579" t="s">
        <v>38</v>
      </c>
      <c r="N66" s="951" t="s">
        <v>397</v>
      </c>
      <c r="O66" s="951" t="s">
        <v>398</v>
      </c>
      <c r="P66" s="679"/>
      <c r="Q66" s="678" t="s">
        <v>59</v>
      </c>
      <c r="R66" s="801"/>
      <c r="S66" s="1009"/>
      <c r="T66" s="1009"/>
      <c r="U66" s="1009" t="s">
        <v>326</v>
      </c>
      <c r="V66" s="1009"/>
      <c r="W66" s="1009">
        <v>1</v>
      </c>
      <c r="X66" s="1009"/>
    </row>
    <row r="67" spans="1:24" s="935" customFormat="1" ht="24">
      <c r="A67" s="579" t="s">
        <v>399</v>
      </c>
      <c r="B67" s="951" t="s">
        <v>400</v>
      </c>
      <c r="C67" s="617" t="s">
        <v>401</v>
      </c>
      <c r="D67" s="605" t="s">
        <v>253</v>
      </c>
      <c r="E67" s="995" t="s">
        <v>402</v>
      </c>
      <c r="F67" s="995"/>
      <c r="G67" s="995">
        <v>2600</v>
      </c>
      <c r="H67" s="996"/>
      <c r="I67" s="995">
        <v>2600</v>
      </c>
      <c r="J67" s="801" t="s">
        <v>403</v>
      </c>
      <c r="K67" s="1025" t="s">
        <v>404</v>
      </c>
      <c r="L67" s="801" t="s">
        <v>405</v>
      </c>
      <c r="M67" s="579" t="s">
        <v>38</v>
      </c>
      <c r="N67" s="951" t="s">
        <v>406</v>
      </c>
      <c r="O67" s="951" t="s">
        <v>407</v>
      </c>
      <c r="P67" s="679"/>
      <c r="Q67" s="678" t="s">
        <v>59</v>
      </c>
      <c r="R67" s="801"/>
      <c r="S67" s="1009"/>
      <c r="T67" s="1009"/>
      <c r="U67" s="1009" t="s">
        <v>326</v>
      </c>
      <c r="V67" s="1009"/>
      <c r="W67" s="1009">
        <v>1</v>
      </c>
      <c r="X67" s="1009"/>
    </row>
    <row r="68" spans="1:24" s="935" customFormat="1" ht="36">
      <c r="A68" s="579" t="s">
        <v>408</v>
      </c>
      <c r="B68" s="801" t="s">
        <v>409</v>
      </c>
      <c r="C68" s="801" t="s">
        <v>410</v>
      </c>
      <c r="D68" s="802" t="s">
        <v>208</v>
      </c>
      <c r="E68" s="998">
        <v>9000</v>
      </c>
      <c r="F68" s="998">
        <v>7000</v>
      </c>
      <c r="G68" s="998">
        <v>2000</v>
      </c>
      <c r="H68" s="996"/>
      <c r="I68" s="995">
        <v>2000</v>
      </c>
      <c r="J68" s="801" t="s">
        <v>411</v>
      </c>
      <c r="K68" s="974" t="s">
        <v>36</v>
      </c>
      <c r="L68" s="801" t="s">
        <v>412</v>
      </c>
      <c r="M68" s="579" t="s">
        <v>38</v>
      </c>
      <c r="N68" s="801" t="s">
        <v>413</v>
      </c>
      <c r="O68" s="679" t="s">
        <v>414</v>
      </c>
      <c r="P68" s="679" t="s">
        <v>415</v>
      </c>
      <c r="Q68" s="678" t="s">
        <v>416</v>
      </c>
      <c r="R68" s="801"/>
      <c r="S68" s="1009"/>
      <c r="T68" s="1009"/>
      <c r="U68" s="1009" t="s">
        <v>326</v>
      </c>
      <c r="V68" s="1009"/>
      <c r="W68" s="1009"/>
      <c r="X68" s="1009">
        <v>2</v>
      </c>
    </row>
    <row r="69" spans="1:24" s="935" customFormat="1" ht="48">
      <c r="A69" s="579" t="s">
        <v>417</v>
      </c>
      <c r="B69" s="606" t="s">
        <v>418</v>
      </c>
      <c r="C69" s="606" t="s">
        <v>419</v>
      </c>
      <c r="D69" s="577" t="s">
        <v>88</v>
      </c>
      <c r="E69" s="581">
        <v>3100</v>
      </c>
      <c r="F69" s="581"/>
      <c r="G69" s="581">
        <v>1000</v>
      </c>
      <c r="H69" s="581"/>
      <c r="I69" s="581">
        <v>1000</v>
      </c>
      <c r="J69" s="606" t="s">
        <v>420</v>
      </c>
      <c r="K69" s="577" t="s">
        <v>271</v>
      </c>
      <c r="L69" s="609" t="s">
        <v>421</v>
      </c>
      <c r="M69" s="579" t="s">
        <v>38</v>
      </c>
      <c r="N69" s="609" t="s">
        <v>422</v>
      </c>
      <c r="O69" s="617" t="s">
        <v>423</v>
      </c>
      <c r="P69" s="606"/>
      <c r="Q69" s="579" t="s">
        <v>170</v>
      </c>
      <c r="R69" s="606"/>
      <c r="S69" s="1009"/>
      <c r="T69" s="1009"/>
      <c r="U69" s="1009" t="s">
        <v>326</v>
      </c>
      <c r="V69" s="1009"/>
      <c r="W69" s="1009">
        <v>1</v>
      </c>
      <c r="X69" s="1009"/>
    </row>
    <row r="70" spans="1:24" s="935" customFormat="1" ht="48">
      <c r="A70" s="579" t="s">
        <v>424</v>
      </c>
      <c r="B70" s="606" t="s">
        <v>425</v>
      </c>
      <c r="C70" s="606" t="s">
        <v>426</v>
      </c>
      <c r="D70" s="579" t="s">
        <v>253</v>
      </c>
      <c r="E70" s="581">
        <v>8020</v>
      </c>
      <c r="F70" s="581"/>
      <c r="G70" s="581">
        <v>2000</v>
      </c>
      <c r="H70" s="581"/>
      <c r="I70" s="581">
        <v>2000</v>
      </c>
      <c r="J70" s="606" t="s">
        <v>427</v>
      </c>
      <c r="K70" s="577" t="s">
        <v>271</v>
      </c>
      <c r="L70" s="609" t="s">
        <v>428</v>
      </c>
      <c r="M70" s="579" t="s">
        <v>38</v>
      </c>
      <c r="N70" s="609" t="s">
        <v>429</v>
      </c>
      <c r="O70" s="606" t="s">
        <v>430</v>
      </c>
      <c r="P70" s="606"/>
      <c r="Q70" s="579" t="s">
        <v>170</v>
      </c>
      <c r="R70" s="606"/>
      <c r="S70" s="1009"/>
      <c r="T70" s="1009"/>
      <c r="U70" s="1009" t="s">
        <v>326</v>
      </c>
      <c r="V70" s="1009"/>
      <c r="W70" s="1009">
        <v>1</v>
      </c>
      <c r="X70" s="1009"/>
    </row>
    <row r="71" spans="1:24" s="935" customFormat="1" ht="48">
      <c r="A71" s="579" t="s">
        <v>431</v>
      </c>
      <c r="B71" s="606" t="s">
        <v>432</v>
      </c>
      <c r="C71" s="606" t="s">
        <v>433</v>
      </c>
      <c r="D71" s="579" t="s">
        <v>253</v>
      </c>
      <c r="E71" s="581">
        <v>8850</v>
      </c>
      <c r="F71" s="581"/>
      <c r="G71" s="581">
        <v>2000</v>
      </c>
      <c r="H71" s="581"/>
      <c r="I71" s="581">
        <v>2000</v>
      </c>
      <c r="J71" s="606" t="s">
        <v>420</v>
      </c>
      <c r="K71" s="577" t="s">
        <v>90</v>
      </c>
      <c r="L71" s="609" t="s">
        <v>434</v>
      </c>
      <c r="M71" s="579" t="s">
        <v>38</v>
      </c>
      <c r="N71" s="609" t="s">
        <v>435</v>
      </c>
      <c r="O71" s="617" t="s">
        <v>182</v>
      </c>
      <c r="P71" s="606"/>
      <c r="Q71" s="579" t="s">
        <v>170</v>
      </c>
      <c r="R71" s="606"/>
      <c r="S71" s="1009"/>
      <c r="T71" s="1009"/>
      <c r="U71" s="1009" t="s">
        <v>326</v>
      </c>
      <c r="V71" s="1009"/>
      <c r="W71" s="1009">
        <v>1</v>
      </c>
      <c r="X71" s="1009"/>
    </row>
    <row r="72" spans="1:24" s="982" customFormat="1" ht="84">
      <c r="A72" s="579" t="s">
        <v>436</v>
      </c>
      <c r="B72" s="617" t="s">
        <v>437</v>
      </c>
      <c r="C72" s="617" t="s">
        <v>438</v>
      </c>
      <c r="D72" s="605" t="s">
        <v>34</v>
      </c>
      <c r="E72" s="995">
        <v>2200</v>
      </c>
      <c r="F72" s="1010">
        <v>650</v>
      </c>
      <c r="G72" s="1010">
        <v>1550</v>
      </c>
      <c r="H72" s="1010"/>
      <c r="I72" s="1010">
        <v>1550</v>
      </c>
      <c r="J72" s="958" t="s">
        <v>439</v>
      </c>
      <c r="K72" s="950" t="s">
        <v>36</v>
      </c>
      <c r="L72" s="951" t="s">
        <v>440</v>
      </c>
      <c r="M72" s="952" t="s">
        <v>441</v>
      </c>
      <c r="N72" s="951" t="s">
        <v>442</v>
      </c>
      <c r="O72" s="951" t="s">
        <v>443</v>
      </c>
      <c r="P72" s="617" t="s">
        <v>444</v>
      </c>
      <c r="Q72" s="605" t="s">
        <v>445</v>
      </c>
      <c r="R72" s="1016"/>
      <c r="S72" s="1047"/>
      <c r="T72" s="1048"/>
      <c r="U72" s="1048" t="s">
        <v>326</v>
      </c>
      <c r="V72" s="1048"/>
      <c r="W72" s="966"/>
      <c r="X72" s="966">
        <v>2</v>
      </c>
    </row>
    <row r="73" spans="1:24" s="982" customFormat="1" ht="36">
      <c r="A73" s="579" t="s">
        <v>446</v>
      </c>
      <c r="B73" s="951" t="s">
        <v>447</v>
      </c>
      <c r="C73" s="951" t="s">
        <v>448</v>
      </c>
      <c r="D73" s="950" t="s">
        <v>253</v>
      </c>
      <c r="E73" s="1010">
        <v>6000</v>
      </c>
      <c r="F73" s="1010"/>
      <c r="G73" s="1010">
        <v>1000</v>
      </c>
      <c r="H73" s="1010"/>
      <c r="I73" s="1010">
        <v>1000</v>
      </c>
      <c r="J73" s="951" t="s">
        <v>449</v>
      </c>
      <c r="K73" s="1026" t="s">
        <v>450</v>
      </c>
      <c r="L73" s="951" t="s">
        <v>451</v>
      </c>
      <c r="M73" s="951" t="s">
        <v>38</v>
      </c>
      <c r="N73" s="951" t="s">
        <v>452</v>
      </c>
      <c r="O73" s="951" t="s">
        <v>453</v>
      </c>
      <c r="P73" s="951"/>
      <c r="Q73" s="964" t="s">
        <v>416</v>
      </c>
      <c r="R73" s="1016"/>
      <c r="S73" s="1047"/>
      <c r="T73" s="1048"/>
      <c r="U73" s="1048" t="s">
        <v>326</v>
      </c>
      <c r="V73" s="1048"/>
      <c r="W73" s="966">
        <v>1</v>
      </c>
      <c r="X73" s="966"/>
    </row>
    <row r="74" spans="1:24" s="929" customFormat="1" ht="24">
      <c r="A74" s="579" t="s">
        <v>454</v>
      </c>
      <c r="B74" s="617" t="s">
        <v>455</v>
      </c>
      <c r="C74" s="1011" t="s">
        <v>456</v>
      </c>
      <c r="D74" s="950" t="s">
        <v>208</v>
      </c>
      <c r="E74" s="995">
        <v>3500</v>
      </c>
      <c r="F74" s="995">
        <v>1000</v>
      </c>
      <c r="G74" s="1010">
        <v>2500</v>
      </c>
      <c r="H74" s="995"/>
      <c r="I74" s="1010">
        <v>2500</v>
      </c>
      <c r="J74" s="953" t="s">
        <v>457</v>
      </c>
      <c r="K74" s="579" t="s">
        <v>36</v>
      </c>
      <c r="L74" s="617" t="s">
        <v>458</v>
      </c>
      <c r="M74" s="605" t="s">
        <v>441</v>
      </c>
      <c r="N74" s="617" t="s">
        <v>459</v>
      </c>
      <c r="O74" s="1027" t="s">
        <v>460</v>
      </c>
      <c r="P74" s="953"/>
      <c r="Q74" s="605" t="s">
        <v>461</v>
      </c>
      <c r="R74" s="951"/>
      <c r="S74" s="966"/>
      <c r="T74" s="966"/>
      <c r="U74" s="966" t="s">
        <v>326</v>
      </c>
      <c r="V74" s="966"/>
      <c r="W74" s="966"/>
      <c r="X74" s="966">
        <v>2</v>
      </c>
    </row>
    <row r="75" spans="1:24" s="929" customFormat="1" ht="60">
      <c r="A75" s="579" t="s">
        <v>462</v>
      </c>
      <c r="B75" s="617" t="s">
        <v>463</v>
      </c>
      <c r="C75" s="617" t="s">
        <v>464</v>
      </c>
      <c r="D75" s="605" t="s">
        <v>88</v>
      </c>
      <c r="E75" s="605">
        <v>12000</v>
      </c>
      <c r="F75" s="605">
        <v>700</v>
      </c>
      <c r="G75" s="599">
        <v>5800</v>
      </c>
      <c r="H75" s="952"/>
      <c r="I75" s="952">
        <v>5800</v>
      </c>
      <c r="J75" s="953" t="s">
        <v>465</v>
      </c>
      <c r="K75" s="950" t="s">
        <v>123</v>
      </c>
      <c r="L75" s="617" t="s">
        <v>466</v>
      </c>
      <c r="M75" s="599" t="s">
        <v>38</v>
      </c>
      <c r="N75" s="951" t="s">
        <v>467</v>
      </c>
      <c r="O75" s="951" t="s">
        <v>468</v>
      </c>
      <c r="P75" s="953"/>
      <c r="Q75" s="950" t="s">
        <v>286</v>
      </c>
      <c r="R75" s="1049"/>
      <c r="S75" s="966"/>
      <c r="T75" s="966"/>
      <c r="U75" s="966"/>
      <c r="V75" s="966"/>
      <c r="W75" s="966"/>
      <c r="X75" s="966"/>
    </row>
    <row r="76" spans="1:24" s="933" customFormat="1" ht="180">
      <c r="A76" s="579" t="s">
        <v>469</v>
      </c>
      <c r="B76" s="617" t="s">
        <v>470</v>
      </c>
      <c r="C76" s="617" t="s">
        <v>471</v>
      </c>
      <c r="D76" s="950" t="s">
        <v>253</v>
      </c>
      <c r="E76" s="950">
        <v>17220</v>
      </c>
      <c r="F76" s="952">
        <v>3800</v>
      </c>
      <c r="G76" s="952">
        <v>4000</v>
      </c>
      <c r="H76" s="952"/>
      <c r="I76" s="952">
        <v>4000</v>
      </c>
      <c r="J76" s="1005" t="s">
        <v>472</v>
      </c>
      <c r="K76" s="1028" t="s">
        <v>341</v>
      </c>
      <c r="L76" s="951" t="s">
        <v>473</v>
      </c>
      <c r="M76" s="952" t="s">
        <v>38</v>
      </c>
      <c r="N76" s="951" t="s">
        <v>474</v>
      </c>
      <c r="O76" s="951" t="s">
        <v>475</v>
      </c>
      <c r="P76" s="1029" t="s">
        <v>476</v>
      </c>
      <c r="Q76" s="964" t="s">
        <v>59</v>
      </c>
      <c r="R76" s="958"/>
    </row>
    <row r="77" spans="1:24" s="933" customFormat="1" ht="48">
      <c r="A77" s="579" t="s">
        <v>477</v>
      </c>
      <c r="B77" s="951" t="s">
        <v>478</v>
      </c>
      <c r="C77" s="617" t="s">
        <v>479</v>
      </c>
      <c r="D77" s="605" t="s">
        <v>253</v>
      </c>
      <c r="E77" s="1010">
        <v>12340</v>
      </c>
      <c r="F77" s="1012">
        <v>1000</v>
      </c>
      <c r="G77" s="1012">
        <v>3000</v>
      </c>
      <c r="H77" s="1013"/>
      <c r="I77" s="997">
        <v>3000</v>
      </c>
      <c r="J77" s="1005" t="s">
        <v>340</v>
      </c>
      <c r="K77" s="1030" t="s">
        <v>450</v>
      </c>
      <c r="L77" s="951" t="s">
        <v>480</v>
      </c>
      <c r="M77" s="952" t="s">
        <v>38</v>
      </c>
      <c r="N77" s="951" t="s">
        <v>481</v>
      </c>
      <c r="O77" s="951" t="s">
        <v>482</v>
      </c>
      <c r="P77" s="617" t="s">
        <v>483</v>
      </c>
      <c r="Q77" s="605" t="s">
        <v>59</v>
      </c>
      <c r="R77" s="958" t="s">
        <v>335</v>
      </c>
      <c r="T77" s="3"/>
    </row>
    <row r="78" spans="1:24" s="933" customFormat="1" ht="48">
      <c r="A78" s="579" t="s">
        <v>484</v>
      </c>
      <c r="B78" s="951" t="s">
        <v>485</v>
      </c>
      <c r="C78" s="617" t="s">
        <v>486</v>
      </c>
      <c r="D78" s="605" t="s">
        <v>253</v>
      </c>
      <c r="E78" s="995" t="s">
        <v>487</v>
      </c>
      <c r="F78" s="1012">
        <v>1000</v>
      </c>
      <c r="G78" s="1012">
        <v>3000</v>
      </c>
      <c r="H78" s="1013"/>
      <c r="I78" s="997">
        <v>3000</v>
      </c>
      <c r="J78" s="1005" t="s">
        <v>488</v>
      </c>
      <c r="K78" s="1030" t="s">
        <v>90</v>
      </c>
      <c r="L78" s="951" t="s">
        <v>489</v>
      </c>
      <c r="M78" s="952" t="s">
        <v>38</v>
      </c>
      <c r="N78" s="951" t="s">
        <v>490</v>
      </c>
      <c r="O78" s="951" t="s">
        <v>491</v>
      </c>
      <c r="P78" s="617" t="s">
        <v>483</v>
      </c>
      <c r="Q78" s="605" t="s">
        <v>59</v>
      </c>
      <c r="R78" s="958"/>
      <c r="T78" s="3"/>
    </row>
    <row r="79" spans="1:24" s="933" customFormat="1" ht="48">
      <c r="A79" s="579" t="s">
        <v>492</v>
      </c>
      <c r="B79" s="951" t="s">
        <v>493</v>
      </c>
      <c r="C79" s="617" t="s">
        <v>494</v>
      </c>
      <c r="D79" s="605" t="s">
        <v>253</v>
      </c>
      <c r="E79" s="995" t="s">
        <v>495</v>
      </c>
      <c r="F79" s="1012">
        <v>486</v>
      </c>
      <c r="G79" s="1012">
        <v>1200</v>
      </c>
      <c r="H79" s="1013"/>
      <c r="I79" s="997">
        <v>1200</v>
      </c>
      <c r="J79" s="1031" t="s">
        <v>496</v>
      </c>
      <c r="K79" s="1030" t="s">
        <v>123</v>
      </c>
      <c r="L79" s="951" t="s">
        <v>497</v>
      </c>
      <c r="M79" s="952" t="s">
        <v>38</v>
      </c>
      <c r="N79" s="951" t="s">
        <v>498</v>
      </c>
      <c r="O79" s="951" t="s">
        <v>398</v>
      </c>
      <c r="P79" s="617" t="s">
        <v>483</v>
      </c>
      <c r="Q79" s="605" t="s">
        <v>59</v>
      </c>
      <c r="R79" s="958"/>
      <c r="T79" s="3"/>
    </row>
    <row r="80" spans="1:24" s="8" customFormat="1" ht="48">
      <c r="A80" s="579" t="s">
        <v>499</v>
      </c>
      <c r="B80" s="617" t="s">
        <v>500</v>
      </c>
      <c r="C80" s="617" t="s">
        <v>501</v>
      </c>
      <c r="D80" s="605" t="s">
        <v>502</v>
      </c>
      <c r="E80" s="605">
        <v>30000</v>
      </c>
      <c r="F80" s="1012">
        <v>0</v>
      </c>
      <c r="G80" s="1012">
        <v>500</v>
      </c>
      <c r="H80" s="1012"/>
      <c r="I80" s="1012">
        <v>500</v>
      </c>
      <c r="J80" s="1032" t="s">
        <v>503</v>
      </c>
      <c r="K80" s="1012" t="s">
        <v>331</v>
      </c>
      <c r="L80" s="951" t="s">
        <v>504</v>
      </c>
      <c r="M80" s="599" t="s">
        <v>38</v>
      </c>
      <c r="N80" s="951" t="s">
        <v>505</v>
      </c>
      <c r="O80" s="617" t="s">
        <v>506</v>
      </c>
      <c r="P80" s="1029"/>
      <c r="Q80" s="964" t="s">
        <v>170</v>
      </c>
      <c r="R80" s="958"/>
    </row>
    <row r="81" spans="1:25" s="8" customFormat="1" ht="48">
      <c r="A81" s="579" t="s">
        <v>507</v>
      </c>
      <c r="B81" s="617" t="s">
        <v>508</v>
      </c>
      <c r="C81" s="617" t="s">
        <v>509</v>
      </c>
      <c r="D81" s="605" t="s">
        <v>510</v>
      </c>
      <c r="E81" s="605">
        <v>34650</v>
      </c>
      <c r="F81" s="1012">
        <v>0</v>
      </c>
      <c r="G81" s="1012">
        <v>1000</v>
      </c>
      <c r="H81" s="1012"/>
      <c r="I81" s="1012">
        <v>1000</v>
      </c>
      <c r="J81" s="1032" t="s">
        <v>511</v>
      </c>
      <c r="K81" s="1012" t="s">
        <v>331</v>
      </c>
      <c r="L81" s="951" t="s">
        <v>512</v>
      </c>
      <c r="M81" s="599" t="s">
        <v>38</v>
      </c>
      <c r="N81" s="951" t="s">
        <v>513</v>
      </c>
      <c r="O81" s="617" t="s">
        <v>514</v>
      </c>
      <c r="P81" s="1029"/>
      <c r="Q81" s="964" t="s">
        <v>170</v>
      </c>
      <c r="R81" s="958"/>
    </row>
    <row r="82" spans="1:25" s="933" customFormat="1" ht="84">
      <c r="A82" s="1014" t="s">
        <v>515</v>
      </c>
      <c r="B82" s="1102" t="s">
        <v>516</v>
      </c>
      <c r="C82" s="1102" t="s">
        <v>517</v>
      </c>
      <c r="D82" s="1103" t="s">
        <v>253</v>
      </c>
      <c r="E82" s="1103">
        <v>5000</v>
      </c>
      <c r="F82" s="1104"/>
      <c r="G82" s="1104"/>
      <c r="H82" s="1104"/>
      <c r="I82" s="1104"/>
      <c r="J82" s="1105"/>
      <c r="K82" s="1106"/>
      <c r="L82" s="1102" t="s">
        <v>518</v>
      </c>
      <c r="M82" s="1104" t="s">
        <v>38</v>
      </c>
      <c r="N82" s="1102" t="s">
        <v>519</v>
      </c>
      <c r="O82" s="1102"/>
      <c r="P82" s="1105" t="s">
        <v>520</v>
      </c>
      <c r="Q82" s="1107" t="s">
        <v>170</v>
      </c>
      <c r="R82" s="1108" t="s">
        <v>521</v>
      </c>
    </row>
    <row r="83" spans="1:25" s="936" customFormat="1" ht="48">
      <c r="A83" s="579" t="s">
        <v>522</v>
      </c>
      <c r="B83" s="617" t="s">
        <v>523</v>
      </c>
      <c r="C83" s="617" t="s">
        <v>524</v>
      </c>
      <c r="D83" s="605" t="s">
        <v>253</v>
      </c>
      <c r="E83" s="581">
        <v>8000</v>
      </c>
      <c r="F83" s="1012">
        <v>0</v>
      </c>
      <c r="G83" s="1012">
        <v>300</v>
      </c>
      <c r="H83" s="1012"/>
      <c r="I83" s="1012">
        <v>300</v>
      </c>
      <c r="J83" s="1032" t="s">
        <v>525</v>
      </c>
      <c r="K83" s="1012" t="s">
        <v>331</v>
      </c>
      <c r="L83" s="609" t="s">
        <v>526</v>
      </c>
      <c r="M83" s="952" t="s">
        <v>38</v>
      </c>
      <c r="N83" s="609" t="s">
        <v>527</v>
      </c>
      <c r="O83" s="606" t="s">
        <v>528</v>
      </c>
      <c r="P83" s="606" t="s">
        <v>529</v>
      </c>
      <c r="Q83" s="579" t="s">
        <v>170</v>
      </c>
      <c r="R83" s="958"/>
    </row>
    <row r="84" spans="1:25" s="664" customFormat="1" ht="36">
      <c r="A84" s="579">
        <v>70</v>
      </c>
      <c r="B84" s="617" t="s">
        <v>530</v>
      </c>
      <c r="C84" s="617" t="s">
        <v>531</v>
      </c>
      <c r="D84" s="605" t="s">
        <v>532</v>
      </c>
      <c r="E84" s="995">
        <v>60000</v>
      </c>
      <c r="F84" s="995">
        <v>51868</v>
      </c>
      <c r="G84" s="995">
        <v>2000</v>
      </c>
      <c r="H84" s="995"/>
      <c r="I84" s="995">
        <v>2000</v>
      </c>
      <c r="J84" s="1020" t="s">
        <v>166</v>
      </c>
      <c r="K84" s="618" t="s">
        <v>36</v>
      </c>
      <c r="L84" s="1033" t="s">
        <v>533</v>
      </c>
      <c r="M84" s="952" t="s">
        <v>38</v>
      </c>
      <c r="N84" s="1033" t="s">
        <v>168</v>
      </c>
      <c r="O84" s="1033" t="s">
        <v>534</v>
      </c>
      <c r="P84" s="1033" t="s">
        <v>535</v>
      </c>
      <c r="Q84" s="952" t="s">
        <v>293</v>
      </c>
      <c r="R84" s="1020"/>
      <c r="S84" s="6"/>
      <c r="T84" s="6"/>
      <c r="U84" s="6"/>
      <c r="V84" s="6"/>
      <c r="W84" s="6"/>
      <c r="X84" s="1050">
        <v>2</v>
      </c>
      <c r="Y84" s="3"/>
    </row>
    <row r="85" spans="1:25" s="983" customFormat="1" ht="36">
      <c r="A85" s="579">
        <v>71</v>
      </c>
      <c r="B85" s="617" t="s">
        <v>536</v>
      </c>
      <c r="C85" s="617" t="s">
        <v>537</v>
      </c>
      <c r="D85" s="579" t="s">
        <v>34</v>
      </c>
      <c r="E85" s="581">
        <v>18000</v>
      </c>
      <c r="F85" s="581">
        <v>11000</v>
      </c>
      <c r="G85" s="995">
        <v>7000</v>
      </c>
      <c r="H85" s="995"/>
      <c r="I85" s="995">
        <v>7000</v>
      </c>
      <c r="J85" s="801" t="s">
        <v>538</v>
      </c>
      <c r="K85" s="802" t="s">
        <v>36</v>
      </c>
      <c r="L85" s="801" t="s">
        <v>539</v>
      </c>
      <c r="M85" s="579" t="s">
        <v>38</v>
      </c>
      <c r="N85" s="801" t="s">
        <v>222</v>
      </c>
      <c r="O85" s="679" t="s">
        <v>540</v>
      </c>
      <c r="P85" s="679"/>
      <c r="Q85" s="678" t="s">
        <v>222</v>
      </c>
      <c r="R85" s="801"/>
      <c r="S85" s="793"/>
      <c r="T85" s="793"/>
      <c r="U85" s="793"/>
      <c r="V85" s="793"/>
      <c r="W85" s="793"/>
      <c r="X85" s="793">
        <v>2</v>
      </c>
    </row>
    <row r="86" spans="1:25" s="929" customFormat="1" ht="36">
      <c r="A86" s="579">
        <v>72</v>
      </c>
      <c r="B86" s="951" t="s">
        <v>541</v>
      </c>
      <c r="C86" s="951" t="s">
        <v>542</v>
      </c>
      <c r="D86" s="952" t="s">
        <v>34</v>
      </c>
      <c r="E86" s="995">
        <v>2800</v>
      </c>
      <c r="F86" s="995">
        <v>900</v>
      </c>
      <c r="G86" s="995">
        <v>1900</v>
      </c>
      <c r="H86" s="995"/>
      <c r="I86" s="995">
        <v>1900</v>
      </c>
      <c r="J86" s="951" t="s">
        <v>543</v>
      </c>
      <c r="K86" s="952" t="s">
        <v>36</v>
      </c>
      <c r="L86" s="951" t="s">
        <v>544</v>
      </c>
      <c r="M86" s="579" t="s">
        <v>38</v>
      </c>
      <c r="N86" s="951" t="s">
        <v>59</v>
      </c>
      <c r="O86" s="951" t="s">
        <v>545</v>
      </c>
      <c r="P86" s="951"/>
      <c r="Q86" s="952" t="s">
        <v>59</v>
      </c>
      <c r="R86" s="951"/>
      <c r="S86" s="966"/>
      <c r="T86" s="966"/>
      <c r="U86" s="966"/>
      <c r="V86" s="966"/>
      <c r="W86" s="966"/>
      <c r="X86" s="966">
        <v>2</v>
      </c>
    </row>
    <row r="87" spans="1:25" s="984" customFormat="1" ht="72">
      <c r="A87" s="579">
        <v>73</v>
      </c>
      <c r="B87" s="1015" t="s">
        <v>546</v>
      </c>
      <c r="C87" s="1015" t="s">
        <v>547</v>
      </c>
      <c r="D87" s="1016" t="s">
        <v>34</v>
      </c>
      <c r="E87" s="1017">
        <v>1500</v>
      </c>
      <c r="F87" s="1017">
        <v>1000</v>
      </c>
      <c r="G87" s="1017">
        <v>500</v>
      </c>
      <c r="H87" s="1017">
        <v>500</v>
      </c>
      <c r="I87" s="1017"/>
      <c r="J87" s="1011" t="s">
        <v>548</v>
      </c>
      <c r="K87" s="618" t="s">
        <v>36</v>
      </c>
      <c r="L87" s="1034" t="s">
        <v>549</v>
      </c>
      <c r="M87" s="1035" t="s">
        <v>550</v>
      </c>
      <c r="N87" s="1036" t="s">
        <v>286</v>
      </c>
      <c r="O87" s="1011" t="s">
        <v>551</v>
      </c>
      <c r="P87" s="1011" t="s">
        <v>552</v>
      </c>
      <c r="Q87" s="1016" t="s">
        <v>286</v>
      </c>
      <c r="R87" s="1016"/>
      <c r="S87" s="1051"/>
      <c r="T87" s="2"/>
      <c r="U87" s="2"/>
      <c r="V87" s="2"/>
      <c r="W87" s="1052"/>
      <c r="X87" s="1052">
        <v>2</v>
      </c>
    </row>
    <row r="88" spans="1:25" s="608" customFormat="1" ht="12">
      <c r="A88" s="579" t="s">
        <v>43</v>
      </c>
      <c r="B88" s="610" t="s">
        <v>553</v>
      </c>
      <c r="C88" s="610"/>
      <c r="D88" s="576"/>
      <c r="E88" s="575">
        <f>E89+E93</f>
        <v>465000</v>
      </c>
      <c r="F88" s="575">
        <f>F89+F93</f>
        <v>94819</v>
      </c>
      <c r="G88" s="575">
        <f>G89+G93</f>
        <v>100430</v>
      </c>
      <c r="H88" s="575">
        <f>H89+H93</f>
        <v>77300</v>
      </c>
      <c r="I88" s="575">
        <f>I89+I93</f>
        <v>23130</v>
      </c>
      <c r="J88" s="609"/>
      <c r="K88" s="579"/>
      <c r="L88" s="609"/>
      <c r="M88" s="579"/>
      <c r="N88" s="609"/>
      <c r="O88" s="606"/>
      <c r="P88" s="606"/>
      <c r="Q88" s="577"/>
      <c r="R88" s="609"/>
      <c r="S88" s="925"/>
      <c r="T88" s="925"/>
      <c r="U88" s="925"/>
      <c r="V88" s="925"/>
      <c r="W88" s="925"/>
      <c r="X88" s="925"/>
    </row>
    <row r="89" spans="1:25" s="608" customFormat="1" ht="12">
      <c r="A89" s="579" t="s">
        <v>153</v>
      </c>
      <c r="B89" s="610" t="s">
        <v>554</v>
      </c>
      <c r="C89" s="610"/>
      <c r="D89" s="576"/>
      <c r="E89" s="575">
        <f>SUM(E90:E92)</f>
        <v>430000</v>
      </c>
      <c r="F89" s="575">
        <f>SUM(F90:F92)</f>
        <v>65000</v>
      </c>
      <c r="G89" s="575">
        <f>SUM(G90:G92)</f>
        <v>98300</v>
      </c>
      <c r="H89" s="575">
        <f>SUM(H90:H92)</f>
        <v>77300</v>
      </c>
      <c r="I89" s="575">
        <f>SUM(I90:I92)</f>
        <v>21000</v>
      </c>
      <c r="J89" s="609"/>
      <c r="K89" s="579"/>
      <c r="L89" s="609"/>
      <c r="M89" s="579"/>
      <c r="N89" s="609"/>
      <c r="O89" s="606"/>
      <c r="P89" s="606"/>
      <c r="Q89" s="577"/>
      <c r="R89" s="609"/>
      <c r="S89" s="925"/>
      <c r="T89" s="925"/>
      <c r="U89" s="925"/>
      <c r="V89" s="925"/>
      <c r="W89" s="925"/>
      <c r="X89" s="925"/>
    </row>
    <row r="90" spans="1:25" s="979" customFormat="1" ht="48">
      <c r="A90" s="579" t="s">
        <v>555</v>
      </c>
      <c r="B90" s="606" t="s">
        <v>556</v>
      </c>
      <c r="C90" s="606" t="s">
        <v>557</v>
      </c>
      <c r="D90" s="577" t="s">
        <v>558</v>
      </c>
      <c r="E90" s="581">
        <v>150000</v>
      </c>
      <c r="F90" s="581"/>
      <c r="G90" s="581">
        <v>68300</v>
      </c>
      <c r="H90" s="581">
        <v>47300</v>
      </c>
      <c r="I90" s="581">
        <v>21000</v>
      </c>
      <c r="J90" s="609" t="s">
        <v>89</v>
      </c>
      <c r="K90" s="579" t="s">
        <v>36</v>
      </c>
      <c r="L90" s="609" t="s">
        <v>559</v>
      </c>
      <c r="M90" s="605" t="s">
        <v>441</v>
      </c>
      <c r="N90" s="609" t="s">
        <v>168</v>
      </c>
      <c r="O90" s="606" t="s">
        <v>560</v>
      </c>
      <c r="P90" s="606"/>
      <c r="Q90" s="577" t="s">
        <v>170</v>
      </c>
      <c r="R90" s="609" t="s">
        <v>561</v>
      </c>
      <c r="S90" s="925"/>
      <c r="T90" s="925" t="s">
        <v>42</v>
      </c>
      <c r="U90" s="925" t="s">
        <v>326</v>
      </c>
      <c r="V90" s="925"/>
      <c r="W90" s="1007"/>
      <c r="X90" s="1007">
        <v>2</v>
      </c>
    </row>
    <row r="91" spans="1:25" s="608" customFormat="1" ht="108">
      <c r="A91" s="579" t="s">
        <v>562</v>
      </c>
      <c r="B91" s="606" t="s">
        <v>563</v>
      </c>
      <c r="C91" s="606" t="s">
        <v>564</v>
      </c>
      <c r="D91" s="577" t="s">
        <v>239</v>
      </c>
      <c r="E91" s="581">
        <v>180000</v>
      </c>
      <c r="F91" s="581">
        <v>10000</v>
      </c>
      <c r="G91" s="995">
        <v>20000</v>
      </c>
      <c r="H91" s="995">
        <v>20000</v>
      </c>
      <c r="I91" s="581"/>
      <c r="J91" s="1037" t="s">
        <v>565</v>
      </c>
      <c r="K91" s="1038" t="s">
        <v>36</v>
      </c>
      <c r="L91" s="642" t="s">
        <v>566</v>
      </c>
      <c r="M91" s="642" t="s">
        <v>567</v>
      </c>
      <c r="N91" s="642" t="s">
        <v>568</v>
      </c>
      <c r="O91" s="1039" t="s">
        <v>569</v>
      </c>
      <c r="P91" s="642" t="s">
        <v>570</v>
      </c>
      <c r="Q91" s="579" t="s">
        <v>117</v>
      </c>
      <c r="R91" s="609"/>
      <c r="S91" s="925"/>
      <c r="T91" s="925" t="s">
        <v>42</v>
      </c>
      <c r="U91" s="925"/>
      <c r="V91" s="925"/>
      <c r="W91" s="925"/>
      <c r="X91" s="925">
        <v>2</v>
      </c>
    </row>
    <row r="92" spans="1:25" s="608" customFormat="1" ht="48">
      <c r="A92" s="579" t="s">
        <v>571</v>
      </c>
      <c r="B92" s="606" t="s">
        <v>572</v>
      </c>
      <c r="C92" s="606" t="s">
        <v>573</v>
      </c>
      <c r="D92" s="577" t="s">
        <v>574</v>
      </c>
      <c r="E92" s="581">
        <v>100000</v>
      </c>
      <c r="F92" s="581">
        <v>55000</v>
      </c>
      <c r="G92" s="995">
        <v>10000</v>
      </c>
      <c r="H92" s="995">
        <v>10000</v>
      </c>
      <c r="I92" s="581"/>
      <c r="J92" s="609" t="s">
        <v>575</v>
      </c>
      <c r="K92" s="579" t="s">
        <v>36</v>
      </c>
      <c r="L92" s="609" t="s">
        <v>576</v>
      </c>
      <c r="M92" s="579" t="s">
        <v>38</v>
      </c>
      <c r="N92" s="609" t="s">
        <v>168</v>
      </c>
      <c r="O92" s="606" t="s">
        <v>577</v>
      </c>
      <c r="P92" s="606"/>
      <c r="Q92" s="579" t="s">
        <v>170</v>
      </c>
      <c r="R92" s="609"/>
      <c r="S92" s="925"/>
      <c r="T92" s="925" t="s">
        <v>42</v>
      </c>
      <c r="U92" s="925"/>
      <c r="V92" s="925"/>
      <c r="W92" s="925"/>
      <c r="X92" s="925">
        <v>2</v>
      </c>
    </row>
    <row r="93" spans="1:25" s="608" customFormat="1" ht="12">
      <c r="A93" s="579" t="s">
        <v>190</v>
      </c>
      <c r="B93" s="610" t="s">
        <v>578</v>
      </c>
      <c r="C93" s="610"/>
      <c r="D93" s="576"/>
      <c r="E93" s="575">
        <f>SUM(E94:E94)</f>
        <v>35000</v>
      </c>
      <c r="F93" s="575">
        <f>SUM(F94:F94)</f>
        <v>29819</v>
      </c>
      <c r="G93" s="575">
        <f>SUM(G94:G94)</f>
        <v>2130</v>
      </c>
      <c r="H93" s="575">
        <f>SUM(H94:H94)</f>
        <v>0</v>
      </c>
      <c r="I93" s="575">
        <f>SUM(I94:I94)</f>
        <v>2130</v>
      </c>
      <c r="J93" s="609"/>
      <c r="K93" s="579"/>
      <c r="L93" s="609"/>
      <c r="M93" s="579"/>
      <c r="N93" s="609"/>
      <c r="O93" s="606"/>
      <c r="P93" s="606"/>
      <c r="Q93" s="577"/>
      <c r="R93" s="609"/>
      <c r="S93" s="925"/>
      <c r="T93" s="925"/>
      <c r="U93" s="925"/>
      <c r="V93" s="925"/>
      <c r="W93" s="925"/>
      <c r="X93" s="925"/>
    </row>
    <row r="94" spans="1:25" s="608" customFormat="1" ht="36">
      <c r="A94" s="579" t="s">
        <v>579</v>
      </c>
      <c r="B94" s="606" t="s">
        <v>580</v>
      </c>
      <c r="C94" s="606" t="s">
        <v>581</v>
      </c>
      <c r="D94" s="577" t="s">
        <v>582</v>
      </c>
      <c r="E94" s="581">
        <v>35000</v>
      </c>
      <c r="F94" s="581">
        <v>29819</v>
      </c>
      <c r="G94" s="581">
        <v>2130</v>
      </c>
      <c r="H94" s="581"/>
      <c r="I94" s="581">
        <v>2130</v>
      </c>
      <c r="J94" s="609" t="s">
        <v>89</v>
      </c>
      <c r="K94" s="650" t="s">
        <v>36</v>
      </c>
      <c r="L94" s="1040" t="s">
        <v>583</v>
      </c>
      <c r="M94" s="650" t="s">
        <v>38</v>
      </c>
      <c r="N94" s="1040" t="s">
        <v>286</v>
      </c>
      <c r="O94" s="1040" t="s">
        <v>100</v>
      </c>
      <c r="P94" s="1040"/>
      <c r="Q94" s="579" t="s">
        <v>584</v>
      </c>
      <c r="R94" s="609"/>
      <c r="S94" s="925" t="s">
        <v>585</v>
      </c>
      <c r="T94" s="925" t="s">
        <v>42</v>
      </c>
      <c r="U94" s="925"/>
      <c r="V94" s="925"/>
      <c r="W94" s="925"/>
      <c r="X94" s="925">
        <v>2</v>
      </c>
    </row>
    <row r="95" spans="1:25" s="608" customFormat="1" ht="12">
      <c r="A95" s="579" t="s">
        <v>586</v>
      </c>
      <c r="B95" s="610" t="s">
        <v>587</v>
      </c>
      <c r="C95" s="610"/>
      <c r="D95" s="576"/>
      <c r="E95" s="575">
        <f>E96+E101+E110</f>
        <v>2027697.7199999997</v>
      </c>
      <c r="F95" s="575">
        <f>F96+F101+F110</f>
        <v>642688.91999999993</v>
      </c>
      <c r="G95" s="575">
        <f>G96+G101+G110</f>
        <v>631372</v>
      </c>
      <c r="H95" s="575">
        <f>H96+H101+H110</f>
        <v>34516</v>
      </c>
      <c r="I95" s="575">
        <f>I96+I101+I110</f>
        <v>596856</v>
      </c>
      <c r="J95" s="609"/>
      <c r="K95" s="579"/>
      <c r="L95" s="609"/>
      <c r="M95" s="579"/>
      <c r="N95" s="609"/>
      <c r="O95" s="606"/>
      <c r="P95" s="606"/>
      <c r="Q95" s="577"/>
      <c r="R95" s="609"/>
      <c r="S95" s="925"/>
      <c r="T95" s="925"/>
      <c r="U95" s="925"/>
      <c r="V95" s="925"/>
      <c r="W95" s="925"/>
      <c r="X95" s="925"/>
    </row>
    <row r="96" spans="1:25" s="608" customFormat="1" ht="12">
      <c r="A96" s="579" t="s">
        <v>29</v>
      </c>
      <c r="B96" s="610" t="s">
        <v>588</v>
      </c>
      <c r="C96" s="610"/>
      <c r="D96" s="576"/>
      <c r="E96" s="575">
        <f>SUM(E97:E100)</f>
        <v>636719</v>
      </c>
      <c r="F96" s="575">
        <f>SUM(F97:F100)</f>
        <v>151855</v>
      </c>
      <c r="G96" s="575">
        <f>SUM(G97:G100)</f>
        <v>116499</v>
      </c>
      <c r="H96" s="575">
        <f>SUM(H97:H100)</f>
        <v>1499</v>
      </c>
      <c r="I96" s="575">
        <f>SUM(I97:I100)</f>
        <v>115000</v>
      </c>
      <c r="J96" s="609"/>
      <c r="K96" s="579"/>
      <c r="L96" s="609"/>
      <c r="M96" s="579"/>
      <c r="N96" s="609"/>
      <c r="O96" s="606"/>
      <c r="P96" s="606"/>
      <c r="Q96" s="577"/>
      <c r="R96" s="609"/>
      <c r="S96" s="925"/>
      <c r="T96" s="925"/>
      <c r="U96" s="925"/>
      <c r="V96" s="925"/>
      <c r="W96" s="925"/>
      <c r="X96" s="925"/>
    </row>
    <row r="97" spans="1:24" s="608" customFormat="1" ht="72">
      <c r="A97" s="579" t="s">
        <v>589</v>
      </c>
      <c r="B97" s="580" t="s">
        <v>590</v>
      </c>
      <c r="C97" s="606" t="s">
        <v>591</v>
      </c>
      <c r="D97" s="577">
        <v>2018</v>
      </c>
      <c r="E97" s="581">
        <v>719</v>
      </c>
      <c r="F97" s="581"/>
      <c r="G97" s="581">
        <v>719</v>
      </c>
      <c r="H97" s="581">
        <v>719</v>
      </c>
      <c r="I97" s="581"/>
      <c r="J97" s="606" t="s">
        <v>105</v>
      </c>
      <c r="K97" s="577" t="s">
        <v>106</v>
      </c>
      <c r="L97" s="609" t="s">
        <v>592</v>
      </c>
      <c r="M97" s="1041" t="s">
        <v>38</v>
      </c>
      <c r="N97" s="102" t="s">
        <v>593</v>
      </c>
      <c r="O97" s="102" t="s">
        <v>594</v>
      </c>
      <c r="P97" s="102"/>
      <c r="Q97" s="577" t="s">
        <v>595</v>
      </c>
      <c r="R97" s="609"/>
      <c r="S97" s="925"/>
      <c r="T97" s="925" t="s">
        <v>42</v>
      </c>
      <c r="U97" s="925"/>
      <c r="V97" s="925"/>
      <c r="W97" s="925">
        <v>1</v>
      </c>
      <c r="X97" s="925"/>
    </row>
    <row r="98" spans="1:24" s="608" customFormat="1" ht="96">
      <c r="A98" s="579" t="s">
        <v>596</v>
      </c>
      <c r="B98" s="580" t="s">
        <v>597</v>
      </c>
      <c r="C98" s="945" t="s">
        <v>598</v>
      </c>
      <c r="D98" s="577" t="s">
        <v>599</v>
      </c>
      <c r="E98" s="581">
        <v>600000</v>
      </c>
      <c r="F98" s="1018">
        <v>150000</v>
      </c>
      <c r="G98" s="1019">
        <v>100000</v>
      </c>
      <c r="H98" s="995"/>
      <c r="I98" s="1019">
        <v>100000</v>
      </c>
      <c r="J98" s="1042" t="s">
        <v>600</v>
      </c>
      <c r="K98" s="1038" t="s">
        <v>36</v>
      </c>
      <c r="L98" s="1043" t="s">
        <v>601</v>
      </c>
      <c r="M98" s="609" t="s">
        <v>602</v>
      </c>
      <c r="N98" s="609" t="s">
        <v>117</v>
      </c>
      <c r="O98" s="606" t="s">
        <v>603</v>
      </c>
      <c r="P98" s="606" t="s">
        <v>604</v>
      </c>
      <c r="Q98" s="579" t="s">
        <v>117</v>
      </c>
      <c r="R98" s="609"/>
      <c r="S98" s="925" t="s">
        <v>585</v>
      </c>
      <c r="T98" s="925" t="s">
        <v>42</v>
      </c>
      <c r="U98" s="925"/>
      <c r="V98" s="925"/>
      <c r="W98" s="925"/>
      <c r="X98" s="925">
        <v>2</v>
      </c>
    </row>
    <row r="99" spans="1:24" s="935" customFormat="1" ht="60">
      <c r="A99" s="579" t="s">
        <v>605</v>
      </c>
      <c r="B99" s="1112" t="s">
        <v>6323</v>
      </c>
      <c r="C99" s="617" t="s">
        <v>606</v>
      </c>
      <c r="D99" s="605" t="s">
        <v>253</v>
      </c>
      <c r="E99" s="995">
        <v>30000</v>
      </c>
      <c r="F99" s="995"/>
      <c r="G99" s="995">
        <v>15000</v>
      </c>
      <c r="H99" s="995"/>
      <c r="I99" s="995">
        <v>15000</v>
      </c>
      <c r="J99" s="617" t="s">
        <v>607</v>
      </c>
      <c r="K99" s="618" t="s">
        <v>123</v>
      </c>
      <c r="L99" s="617" t="s">
        <v>608</v>
      </c>
      <c r="M99" s="617" t="s">
        <v>609</v>
      </c>
      <c r="N99" s="617" t="s">
        <v>278</v>
      </c>
      <c r="O99" s="617" t="s">
        <v>610</v>
      </c>
      <c r="P99" s="617" t="s">
        <v>611</v>
      </c>
      <c r="Q99" s="678" t="s">
        <v>278</v>
      </c>
      <c r="R99" s="801"/>
      <c r="S99" s="1009"/>
      <c r="T99" s="1009"/>
      <c r="U99" s="1009" t="s">
        <v>326</v>
      </c>
      <c r="V99" s="1009"/>
      <c r="W99" s="1009">
        <v>1</v>
      </c>
      <c r="X99" s="1009"/>
    </row>
    <row r="100" spans="1:24" s="984" customFormat="1" ht="108">
      <c r="A100" s="579">
        <v>81</v>
      </c>
      <c r="B100" s="957" t="s">
        <v>612</v>
      </c>
      <c r="C100" s="1020" t="s">
        <v>613</v>
      </c>
      <c r="D100" s="436" t="s">
        <v>614</v>
      </c>
      <c r="E100" s="995">
        <v>6000</v>
      </c>
      <c r="F100" s="995">
        <v>1855</v>
      </c>
      <c r="G100" s="995">
        <v>780</v>
      </c>
      <c r="H100" s="995">
        <v>780</v>
      </c>
      <c r="I100" s="995"/>
      <c r="J100" s="1020" t="s">
        <v>615</v>
      </c>
      <c r="K100" s="618" t="s">
        <v>36</v>
      </c>
      <c r="L100" s="951" t="s">
        <v>616</v>
      </c>
      <c r="M100" s="579" t="s">
        <v>38</v>
      </c>
      <c r="N100" s="951" t="s">
        <v>617</v>
      </c>
      <c r="O100" s="951" t="s">
        <v>618</v>
      </c>
      <c r="P100" s="951" t="s">
        <v>619</v>
      </c>
      <c r="Q100" s="971" t="s">
        <v>595</v>
      </c>
      <c r="R100" s="955"/>
      <c r="S100" s="2"/>
      <c r="T100" s="2"/>
      <c r="U100" s="2"/>
      <c r="V100" s="2"/>
      <c r="W100" s="1052"/>
      <c r="X100" s="1052">
        <v>2</v>
      </c>
    </row>
    <row r="101" spans="1:24" s="608" customFormat="1" ht="12">
      <c r="A101" s="579" t="s">
        <v>43</v>
      </c>
      <c r="B101" s="610" t="s">
        <v>620</v>
      </c>
      <c r="C101" s="610"/>
      <c r="D101" s="576"/>
      <c r="E101" s="575">
        <f>SUM(E102:E109)</f>
        <v>151091.16</v>
      </c>
      <c r="F101" s="575">
        <f>SUM(F102:F109)</f>
        <v>14500</v>
      </c>
      <c r="G101" s="575">
        <f>SUM(G102:G109)</f>
        <v>73189</v>
      </c>
      <c r="H101" s="575">
        <f>SUM(H102:H109)</f>
        <v>7386</v>
      </c>
      <c r="I101" s="575">
        <f>SUM(I102:I109)</f>
        <v>65803</v>
      </c>
      <c r="J101" s="609"/>
      <c r="K101" s="579"/>
      <c r="L101" s="609"/>
      <c r="M101" s="579"/>
      <c r="N101" s="609"/>
      <c r="O101" s="606"/>
      <c r="P101" s="606"/>
      <c r="Q101" s="577"/>
      <c r="R101" s="609"/>
      <c r="S101" s="925"/>
      <c r="T101" s="925"/>
      <c r="U101" s="925"/>
      <c r="V101" s="925"/>
      <c r="W101" s="925"/>
      <c r="X101" s="925"/>
    </row>
    <row r="102" spans="1:24" s="608" customFormat="1" ht="96">
      <c r="A102" s="579" t="s">
        <v>621</v>
      </c>
      <c r="B102" s="606" t="s">
        <v>622</v>
      </c>
      <c r="C102" s="610" t="s">
        <v>623</v>
      </c>
      <c r="D102" s="577" t="s">
        <v>253</v>
      </c>
      <c r="E102" s="581">
        <v>19082</v>
      </c>
      <c r="F102" s="581"/>
      <c r="G102" s="581">
        <v>1000</v>
      </c>
      <c r="H102" s="581"/>
      <c r="I102" s="581">
        <v>1000</v>
      </c>
      <c r="J102" s="609" t="s">
        <v>254</v>
      </c>
      <c r="K102" s="579" t="s">
        <v>341</v>
      </c>
      <c r="L102" s="609" t="s">
        <v>624</v>
      </c>
      <c r="M102" s="579" t="s">
        <v>38</v>
      </c>
      <c r="N102" s="951" t="s">
        <v>625</v>
      </c>
      <c r="O102" s="102" t="s">
        <v>626</v>
      </c>
      <c r="P102" s="606" t="s">
        <v>627</v>
      </c>
      <c r="Q102" s="579" t="s">
        <v>628</v>
      </c>
      <c r="R102" s="609"/>
      <c r="S102" s="925"/>
      <c r="T102" s="925" t="s">
        <v>42</v>
      </c>
      <c r="U102" s="925"/>
      <c r="V102" s="925"/>
      <c r="W102" s="925">
        <v>1</v>
      </c>
      <c r="X102" s="925"/>
    </row>
    <row r="103" spans="1:24" s="608" customFormat="1" ht="132">
      <c r="A103" s="579" t="s">
        <v>629</v>
      </c>
      <c r="B103" s="609" t="s">
        <v>630</v>
      </c>
      <c r="C103" s="616" t="s">
        <v>631</v>
      </c>
      <c r="D103" s="579" t="s">
        <v>208</v>
      </c>
      <c r="E103" s="581">
        <v>50233</v>
      </c>
      <c r="F103" s="581">
        <v>1500</v>
      </c>
      <c r="G103" s="581">
        <v>48733</v>
      </c>
      <c r="H103" s="581"/>
      <c r="I103" s="581">
        <v>48733</v>
      </c>
      <c r="J103" s="609" t="s">
        <v>105</v>
      </c>
      <c r="K103" s="650" t="s">
        <v>36</v>
      </c>
      <c r="L103" s="609" t="s">
        <v>632</v>
      </c>
      <c r="M103" s="642" t="s">
        <v>633</v>
      </c>
      <c r="N103" s="607" t="s">
        <v>634</v>
      </c>
      <c r="O103" s="642" t="s">
        <v>635</v>
      </c>
      <c r="P103" s="642" t="s">
        <v>636</v>
      </c>
      <c r="Q103" s="577" t="s">
        <v>628</v>
      </c>
      <c r="R103" s="606"/>
      <c r="S103" s="925"/>
      <c r="T103" s="925" t="s">
        <v>42</v>
      </c>
      <c r="U103" s="925"/>
      <c r="V103" s="925"/>
      <c r="W103" s="925"/>
      <c r="X103" s="925">
        <v>2</v>
      </c>
    </row>
    <row r="104" spans="1:24" s="608" customFormat="1" ht="24">
      <c r="A104" s="579" t="s">
        <v>637</v>
      </c>
      <c r="B104" s="609" t="s">
        <v>638</v>
      </c>
      <c r="C104" s="616" t="s">
        <v>639</v>
      </c>
      <c r="D104" s="579">
        <v>2018</v>
      </c>
      <c r="E104" s="581">
        <v>3570</v>
      </c>
      <c r="F104" s="581"/>
      <c r="G104" s="581">
        <v>3570</v>
      </c>
      <c r="H104" s="581"/>
      <c r="I104" s="581">
        <v>3570</v>
      </c>
      <c r="J104" s="609" t="s">
        <v>105</v>
      </c>
      <c r="K104" s="643" t="s">
        <v>90</v>
      </c>
      <c r="L104" s="609" t="s">
        <v>640</v>
      </c>
      <c r="M104" s="579" t="s">
        <v>38</v>
      </c>
      <c r="N104" s="579" t="s">
        <v>39</v>
      </c>
      <c r="O104" s="102" t="s">
        <v>641</v>
      </c>
      <c r="P104" s="642"/>
      <c r="Q104" s="577" t="s">
        <v>628</v>
      </c>
      <c r="R104" s="606"/>
      <c r="S104" s="925"/>
      <c r="T104" s="925" t="s">
        <v>42</v>
      </c>
      <c r="U104" s="925"/>
      <c r="V104" s="925"/>
      <c r="W104" s="925">
        <v>1</v>
      </c>
      <c r="X104" s="925"/>
    </row>
    <row r="105" spans="1:24" s="739" customFormat="1" ht="24">
      <c r="A105" s="579" t="s">
        <v>642</v>
      </c>
      <c r="B105" s="498" t="s">
        <v>643</v>
      </c>
      <c r="C105" s="760" t="s">
        <v>644</v>
      </c>
      <c r="D105" s="491" t="s">
        <v>253</v>
      </c>
      <c r="E105" s="491">
        <v>100</v>
      </c>
      <c r="F105" s="491"/>
      <c r="G105" s="491">
        <v>10</v>
      </c>
      <c r="H105" s="491">
        <v>10</v>
      </c>
      <c r="I105" s="491"/>
      <c r="J105" s="500" t="s">
        <v>645</v>
      </c>
      <c r="K105" s="778" t="s">
        <v>646</v>
      </c>
      <c r="L105" s="491" t="s">
        <v>647</v>
      </c>
      <c r="M105" s="488" t="s">
        <v>116</v>
      </c>
      <c r="N105" s="491" t="s">
        <v>648</v>
      </c>
      <c r="O105" s="490" t="s">
        <v>649</v>
      </c>
      <c r="P105" s="490"/>
      <c r="Q105" s="488" t="s">
        <v>93</v>
      </c>
      <c r="R105" s="490"/>
      <c r="T105" s="991" t="s">
        <v>42</v>
      </c>
      <c r="W105" s="991">
        <v>1</v>
      </c>
    </row>
    <row r="106" spans="1:24" s="608" customFormat="1" ht="72">
      <c r="A106" s="579" t="s">
        <v>650</v>
      </c>
      <c r="B106" s="606" t="s">
        <v>651</v>
      </c>
      <c r="C106" s="612" t="s">
        <v>652</v>
      </c>
      <c r="D106" s="577" t="s">
        <v>599</v>
      </c>
      <c r="E106" s="581">
        <v>52652.800000000003</v>
      </c>
      <c r="F106" s="581">
        <v>13000</v>
      </c>
      <c r="G106" s="995">
        <v>12500</v>
      </c>
      <c r="H106" s="581"/>
      <c r="I106" s="581">
        <v>12500</v>
      </c>
      <c r="J106" s="609" t="s">
        <v>653</v>
      </c>
      <c r="K106" s="650" t="s">
        <v>36</v>
      </c>
      <c r="L106" s="642" t="s">
        <v>647</v>
      </c>
      <c r="M106" s="642" t="s">
        <v>654</v>
      </c>
      <c r="N106" s="642" t="s">
        <v>461</v>
      </c>
      <c r="O106" s="642" t="s">
        <v>655</v>
      </c>
      <c r="P106" s="606" t="s">
        <v>656</v>
      </c>
      <c r="Q106" s="605" t="s">
        <v>657</v>
      </c>
      <c r="R106" s="606"/>
      <c r="S106" s="925"/>
      <c r="T106" s="925" t="s">
        <v>42</v>
      </c>
      <c r="U106" s="925"/>
      <c r="V106" s="925"/>
      <c r="W106" s="925"/>
      <c r="X106" s="925">
        <v>2</v>
      </c>
    </row>
    <row r="107" spans="1:24" s="608" customFormat="1" ht="24">
      <c r="A107" s="579" t="s">
        <v>658</v>
      </c>
      <c r="B107" s="606" t="s">
        <v>659</v>
      </c>
      <c r="C107" s="606" t="s">
        <v>660</v>
      </c>
      <c r="D107" s="577" t="s">
        <v>88</v>
      </c>
      <c r="E107" s="581">
        <v>1400</v>
      </c>
      <c r="F107" s="581"/>
      <c r="G107" s="581">
        <v>1400</v>
      </c>
      <c r="H107" s="581">
        <v>1400</v>
      </c>
      <c r="I107" s="581"/>
      <c r="J107" s="609" t="s">
        <v>661</v>
      </c>
      <c r="K107" s="579" t="s">
        <v>36</v>
      </c>
      <c r="L107" s="606" t="s">
        <v>660</v>
      </c>
      <c r="M107" s="579" t="s">
        <v>38</v>
      </c>
      <c r="N107" s="951" t="s">
        <v>125</v>
      </c>
      <c r="O107" s="609" t="s">
        <v>662</v>
      </c>
      <c r="P107" s="609"/>
      <c r="Q107" s="605" t="s">
        <v>663</v>
      </c>
      <c r="R107" s="609"/>
      <c r="S107" s="925"/>
      <c r="T107" s="925" t="s">
        <v>42</v>
      </c>
      <c r="U107" s="925"/>
      <c r="V107" s="925"/>
      <c r="W107" s="925">
        <v>1</v>
      </c>
      <c r="X107" s="925"/>
    </row>
    <row r="108" spans="1:24" s="473" customFormat="1" ht="36">
      <c r="A108" s="579">
        <v>88</v>
      </c>
      <c r="B108" s="606" t="s">
        <v>664</v>
      </c>
      <c r="C108" s="606" t="s">
        <v>665</v>
      </c>
      <c r="D108" s="577" t="s">
        <v>666</v>
      </c>
      <c r="E108" s="581">
        <v>1676</v>
      </c>
      <c r="F108" s="581"/>
      <c r="G108" s="581">
        <v>1676</v>
      </c>
      <c r="H108" s="581">
        <v>1676</v>
      </c>
      <c r="I108" s="995"/>
      <c r="J108" s="609" t="s">
        <v>661</v>
      </c>
      <c r="K108" s="643" t="s">
        <v>114</v>
      </c>
      <c r="L108" s="606" t="s">
        <v>667</v>
      </c>
      <c r="M108" s="579" t="s">
        <v>38</v>
      </c>
      <c r="N108" s="951" t="s">
        <v>125</v>
      </c>
      <c r="O108" s="617" t="s">
        <v>668</v>
      </c>
      <c r="P108" s="1044"/>
      <c r="Q108" s="579" t="s">
        <v>669</v>
      </c>
      <c r="R108" s="801"/>
      <c r="S108" s="1053"/>
      <c r="T108" s="1009"/>
      <c r="U108" s="1009"/>
      <c r="V108" s="1009"/>
      <c r="W108" s="1009">
        <v>1</v>
      </c>
      <c r="X108" s="1009"/>
    </row>
    <row r="109" spans="1:24" s="935" customFormat="1" ht="84">
      <c r="A109" s="579">
        <v>89</v>
      </c>
      <c r="B109" s="617" t="s">
        <v>670</v>
      </c>
      <c r="C109" s="617" t="s">
        <v>671</v>
      </c>
      <c r="D109" s="605" t="s">
        <v>672</v>
      </c>
      <c r="E109" s="995">
        <v>22377.360000000001</v>
      </c>
      <c r="F109" s="995"/>
      <c r="G109" s="995">
        <v>4300</v>
      </c>
      <c r="H109" s="995">
        <v>4300</v>
      </c>
      <c r="I109" s="995"/>
      <c r="J109" s="617" t="s">
        <v>673</v>
      </c>
      <c r="K109" s="1045" t="s">
        <v>284</v>
      </c>
      <c r="L109" s="617" t="s">
        <v>674</v>
      </c>
      <c r="M109" s="579" t="s">
        <v>38</v>
      </c>
      <c r="N109" s="617" t="s">
        <v>675</v>
      </c>
      <c r="O109" s="617" t="s">
        <v>676</v>
      </c>
      <c r="P109" s="617"/>
      <c r="Q109" s="605" t="s">
        <v>677</v>
      </c>
      <c r="R109" s="606" t="s">
        <v>94</v>
      </c>
      <c r="S109" s="1009"/>
      <c r="T109" s="1009"/>
      <c r="U109" s="1009"/>
      <c r="V109" s="925" t="s">
        <v>95</v>
      </c>
      <c r="W109" s="1009">
        <v>1</v>
      </c>
      <c r="X109" s="1009"/>
    </row>
    <row r="110" spans="1:24" s="608" customFormat="1" ht="12">
      <c r="A110" s="579" t="s">
        <v>74</v>
      </c>
      <c r="B110" s="610" t="s">
        <v>678</v>
      </c>
      <c r="C110" s="610"/>
      <c r="D110" s="576"/>
      <c r="E110" s="575">
        <f>E111+E117+E145</f>
        <v>1239887.5599999998</v>
      </c>
      <c r="F110" s="575">
        <f>F111+F117+F145</f>
        <v>476333.92</v>
      </c>
      <c r="G110" s="575">
        <f>G111+G117+G145</f>
        <v>441684</v>
      </c>
      <c r="H110" s="575">
        <f>H111+H117+H145</f>
        <v>25631</v>
      </c>
      <c r="I110" s="575">
        <f>I111+I117+I145</f>
        <v>416053</v>
      </c>
      <c r="J110" s="609"/>
      <c r="K110" s="579"/>
      <c r="L110" s="609"/>
      <c r="M110" s="579"/>
      <c r="N110" s="609"/>
      <c r="O110" s="606"/>
      <c r="P110" s="606"/>
      <c r="Q110" s="577"/>
      <c r="R110" s="609"/>
      <c r="S110" s="925"/>
      <c r="T110" s="925"/>
      <c r="U110" s="925"/>
      <c r="V110" s="925"/>
      <c r="W110" s="925"/>
      <c r="X110" s="925"/>
    </row>
    <row r="111" spans="1:24" s="608" customFormat="1" ht="12">
      <c r="A111" s="579" t="s">
        <v>153</v>
      </c>
      <c r="B111" s="610" t="s">
        <v>679</v>
      </c>
      <c r="C111" s="610"/>
      <c r="D111" s="576"/>
      <c r="E111" s="575">
        <f>SUM(E112:E116)</f>
        <v>35430</v>
      </c>
      <c r="F111" s="575">
        <f>SUM(F112:F116)</f>
        <v>2950</v>
      </c>
      <c r="G111" s="575">
        <f>SUM(G112:G116)</f>
        <v>12901</v>
      </c>
      <c r="H111" s="575">
        <f>SUM(H112:H116)</f>
        <v>12678</v>
      </c>
      <c r="I111" s="575">
        <f>SUM(I112:I116)</f>
        <v>223</v>
      </c>
      <c r="J111" s="609"/>
      <c r="K111" s="579"/>
      <c r="L111" s="609"/>
      <c r="M111" s="579"/>
      <c r="N111" s="609"/>
      <c r="O111" s="606"/>
      <c r="P111" s="606"/>
      <c r="Q111" s="577"/>
      <c r="R111" s="609"/>
      <c r="S111" s="925"/>
      <c r="T111" s="925"/>
      <c r="U111" s="925"/>
      <c r="V111" s="925"/>
      <c r="W111" s="925"/>
      <c r="X111" s="925"/>
    </row>
    <row r="112" spans="1:24" s="608" customFormat="1" ht="24">
      <c r="A112" s="579" t="s">
        <v>680</v>
      </c>
      <c r="B112" s="606" t="s">
        <v>681</v>
      </c>
      <c r="C112" s="606" t="s">
        <v>682</v>
      </c>
      <c r="D112" s="579" t="s">
        <v>64</v>
      </c>
      <c r="E112" s="581">
        <v>19723</v>
      </c>
      <c r="F112" s="581">
        <v>500</v>
      </c>
      <c r="G112" s="581">
        <v>8886</v>
      </c>
      <c r="H112" s="581">
        <v>8663</v>
      </c>
      <c r="I112" s="581">
        <v>223</v>
      </c>
      <c r="J112" s="606" t="s">
        <v>89</v>
      </c>
      <c r="K112" s="579" t="s">
        <v>36</v>
      </c>
      <c r="L112" s="609" t="s">
        <v>683</v>
      </c>
      <c r="M112" s="579" t="s">
        <v>38</v>
      </c>
      <c r="N112" s="609" t="s">
        <v>117</v>
      </c>
      <c r="O112" s="609" t="s">
        <v>684</v>
      </c>
      <c r="P112" s="609"/>
      <c r="Q112" s="579" t="s">
        <v>685</v>
      </c>
      <c r="R112" s="606"/>
      <c r="S112" s="925" t="s">
        <v>585</v>
      </c>
      <c r="T112" s="925" t="s">
        <v>42</v>
      </c>
      <c r="U112" s="925"/>
      <c r="V112" s="925"/>
      <c r="W112" s="925"/>
      <c r="X112" s="925">
        <v>2</v>
      </c>
    </row>
    <row r="113" spans="1:24" s="985" customFormat="1" ht="72">
      <c r="A113" s="579" t="s">
        <v>686</v>
      </c>
      <c r="B113" s="951" t="s">
        <v>687</v>
      </c>
      <c r="C113" s="951" t="s">
        <v>688</v>
      </c>
      <c r="D113" s="634" t="s">
        <v>253</v>
      </c>
      <c r="E113" s="647">
        <v>6500</v>
      </c>
      <c r="F113" s="581"/>
      <c r="G113" s="581">
        <v>1200</v>
      </c>
      <c r="H113" s="581">
        <v>1200</v>
      </c>
      <c r="I113" s="581"/>
      <c r="J113" s="609" t="s">
        <v>689</v>
      </c>
      <c r="K113" s="643" t="s">
        <v>450</v>
      </c>
      <c r="L113" s="609" t="s">
        <v>690</v>
      </c>
      <c r="M113" s="579" t="s">
        <v>38</v>
      </c>
      <c r="N113" s="609" t="s">
        <v>39</v>
      </c>
      <c r="O113" s="609" t="s">
        <v>691</v>
      </c>
      <c r="P113" s="609" t="s">
        <v>692</v>
      </c>
      <c r="Q113" s="643" t="s">
        <v>685</v>
      </c>
      <c r="R113" s="643"/>
      <c r="S113" s="1054"/>
      <c r="T113" s="985" t="s">
        <v>318</v>
      </c>
      <c r="U113" s="1055"/>
      <c r="V113" s="1055"/>
      <c r="W113" s="1056">
        <v>1</v>
      </c>
      <c r="X113" s="1056"/>
    </row>
    <row r="114" spans="1:24" s="984" customFormat="1" ht="120">
      <c r="A114" s="579">
        <v>92</v>
      </c>
      <c r="B114" s="604" t="s">
        <v>693</v>
      </c>
      <c r="C114" s="604" t="s">
        <v>694</v>
      </c>
      <c r="D114" s="952" t="s">
        <v>695</v>
      </c>
      <c r="E114" s="995">
        <v>2980</v>
      </c>
      <c r="F114" s="995">
        <v>2450</v>
      </c>
      <c r="G114" s="995">
        <v>530</v>
      </c>
      <c r="H114" s="995">
        <v>530</v>
      </c>
      <c r="I114" s="995"/>
      <c r="J114" s="951" t="s">
        <v>696</v>
      </c>
      <c r="K114" s="952" t="s">
        <v>36</v>
      </c>
      <c r="L114" s="958" t="s">
        <v>697</v>
      </c>
      <c r="M114" s="579" t="s">
        <v>38</v>
      </c>
      <c r="N114" s="958" t="s">
        <v>39</v>
      </c>
      <c r="O114" s="617" t="s">
        <v>698</v>
      </c>
      <c r="P114" s="951" t="s">
        <v>699</v>
      </c>
      <c r="Q114" s="971" t="s">
        <v>685</v>
      </c>
      <c r="R114" s="971"/>
      <c r="S114" s="3"/>
      <c r="T114" s="933"/>
      <c r="U114" s="933"/>
      <c r="V114" s="933"/>
      <c r="W114" s="6"/>
      <c r="X114" s="1052">
        <v>2</v>
      </c>
    </row>
    <row r="115" spans="1:24" s="985" customFormat="1" ht="108">
      <c r="A115" s="579">
        <v>93</v>
      </c>
      <c r="B115" s="951" t="s">
        <v>700</v>
      </c>
      <c r="C115" s="951" t="s">
        <v>701</v>
      </c>
      <c r="D115" s="634" t="s">
        <v>253</v>
      </c>
      <c r="E115" s="647">
        <v>4620</v>
      </c>
      <c r="F115" s="581"/>
      <c r="G115" s="581">
        <v>1328</v>
      </c>
      <c r="H115" s="581">
        <v>1328</v>
      </c>
      <c r="I115" s="581"/>
      <c r="J115" s="609" t="s">
        <v>702</v>
      </c>
      <c r="K115" s="643" t="s">
        <v>187</v>
      </c>
      <c r="L115" s="951" t="s">
        <v>697</v>
      </c>
      <c r="M115" s="579" t="s">
        <v>38</v>
      </c>
      <c r="N115" s="609" t="s">
        <v>39</v>
      </c>
      <c r="O115" s="609" t="s">
        <v>703</v>
      </c>
      <c r="P115" s="609"/>
      <c r="Q115" s="643" t="s">
        <v>685</v>
      </c>
      <c r="R115" s="643"/>
      <c r="S115" s="1054"/>
      <c r="U115" s="1055"/>
      <c r="V115" s="1055"/>
      <c r="W115" s="1056">
        <v>1</v>
      </c>
      <c r="X115" s="1056"/>
    </row>
    <row r="116" spans="1:24" s="985" customFormat="1" ht="96">
      <c r="A116" s="579">
        <v>94</v>
      </c>
      <c r="B116" s="951" t="s">
        <v>704</v>
      </c>
      <c r="C116" s="617" t="s">
        <v>705</v>
      </c>
      <c r="D116" s="634" t="s">
        <v>88</v>
      </c>
      <c r="E116" s="647">
        <v>1607</v>
      </c>
      <c r="F116" s="581"/>
      <c r="G116" s="581">
        <v>957</v>
      </c>
      <c r="H116" s="581">
        <v>957</v>
      </c>
      <c r="I116" s="581"/>
      <c r="J116" s="609" t="s">
        <v>706</v>
      </c>
      <c r="K116" s="643" t="s">
        <v>187</v>
      </c>
      <c r="L116" s="609" t="s">
        <v>707</v>
      </c>
      <c r="M116" s="579" t="s">
        <v>38</v>
      </c>
      <c r="N116" s="609" t="s">
        <v>143</v>
      </c>
      <c r="O116" s="609" t="s">
        <v>708</v>
      </c>
      <c r="P116" s="609" t="s">
        <v>709</v>
      </c>
      <c r="Q116" s="643" t="s">
        <v>685</v>
      </c>
      <c r="R116" s="643"/>
      <c r="S116" s="1054"/>
      <c r="U116" s="1055"/>
      <c r="V116" s="1055"/>
      <c r="W116" s="1056">
        <v>1</v>
      </c>
      <c r="X116" s="1056"/>
    </row>
    <row r="117" spans="1:24" s="608" customFormat="1" ht="12">
      <c r="A117" s="579" t="s">
        <v>190</v>
      </c>
      <c r="B117" s="610" t="s">
        <v>710</v>
      </c>
      <c r="C117" s="610"/>
      <c r="D117" s="576"/>
      <c r="E117" s="575">
        <f>SUM(E118:E144)</f>
        <v>1199891.3599999999</v>
      </c>
      <c r="F117" s="575">
        <f>SUM(F118:F144)</f>
        <v>473012</v>
      </c>
      <c r="G117" s="575">
        <f>SUM(G118:G144)</f>
        <v>425944</v>
      </c>
      <c r="H117" s="575">
        <f>SUM(H118:H144)</f>
        <v>10194</v>
      </c>
      <c r="I117" s="575">
        <f>SUM(I118:I144)</f>
        <v>415750</v>
      </c>
      <c r="J117" s="609"/>
      <c r="K117" s="579"/>
      <c r="L117" s="609"/>
      <c r="M117" s="579"/>
      <c r="N117" s="609"/>
      <c r="O117" s="606"/>
      <c r="P117" s="606"/>
      <c r="Q117" s="577"/>
      <c r="R117" s="609"/>
      <c r="S117" s="925"/>
      <c r="T117" s="925"/>
      <c r="U117" s="925"/>
      <c r="V117" s="925"/>
      <c r="W117" s="925"/>
      <c r="X117" s="925"/>
    </row>
    <row r="118" spans="1:24" s="986" customFormat="1" ht="180">
      <c r="A118" s="577" t="s">
        <v>711</v>
      </c>
      <c r="B118" s="606" t="s">
        <v>712</v>
      </c>
      <c r="C118" s="606" t="s">
        <v>713</v>
      </c>
      <c r="D118" s="577" t="s">
        <v>714</v>
      </c>
      <c r="E118" s="581">
        <v>160400</v>
      </c>
      <c r="F118" s="581">
        <v>102600</v>
      </c>
      <c r="G118" s="995">
        <v>38000</v>
      </c>
      <c r="H118" s="581"/>
      <c r="I118" s="995">
        <v>38000</v>
      </c>
      <c r="J118" s="609" t="s">
        <v>715</v>
      </c>
      <c r="K118" s="579" t="s">
        <v>36</v>
      </c>
      <c r="L118" s="609" t="s">
        <v>716</v>
      </c>
      <c r="M118" s="579" t="s">
        <v>38</v>
      </c>
      <c r="N118" s="609" t="s">
        <v>675</v>
      </c>
      <c r="O118" s="609" t="s">
        <v>717</v>
      </c>
      <c r="P118" s="606"/>
      <c r="Q118" s="579" t="s">
        <v>101</v>
      </c>
      <c r="R118" s="609"/>
      <c r="S118" s="925"/>
      <c r="T118" s="925" t="s">
        <v>42</v>
      </c>
      <c r="U118" s="925"/>
      <c r="V118" s="925"/>
      <c r="W118" s="925"/>
      <c r="X118" s="925">
        <v>2</v>
      </c>
    </row>
    <row r="119" spans="1:24" s="608" customFormat="1" ht="48">
      <c r="A119" s="577" t="s">
        <v>718</v>
      </c>
      <c r="B119" s="606" t="s">
        <v>719</v>
      </c>
      <c r="C119" s="606" t="s">
        <v>720</v>
      </c>
      <c r="D119" s="577" t="s">
        <v>532</v>
      </c>
      <c r="E119" s="581">
        <v>26000</v>
      </c>
      <c r="F119" s="581">
        <v>12650</v>
      </c>
      <c r="G119" s="581">
        <v>1500</v>
      </c>
      <c r="H119" s="581"/>
      <c r="I119" s="581">
        <v>1500</v>
      </c>
      <c r="J119" s="609" t="s">
        <v>721</v>
      </c>
      <c r="K119" s="577" t="s">
        <v>36</v>
      </c>
      <c r="L119" s="642" t="s">
        <v>722</v>
      </c>
      <c r="M119" s="607" t="s">
        <v>38</v>
      </c>
      <c r="N119" s="951" t="s">
        <v>625</v>
      </c>
      <c r="O119" s="642" t="s">
        <v>723</v>
      </c>
      <c r="P119" s="642"/>
      <c r="Q119" s="579" t="s">
        <v>724</v>
      </c>
      <c r="R119" s="606" t="s">
        <v>725</v>
      </c>
      <c r="S119" s="925"/>
      <c r="T119" s="925" t="s">
        <v>42</v>
      </c>
      <c r="U119" s="925" t="s">
        <v>326</v>
      </c>
      <c r="V119" s="925"/>
      <c r="W119" s="925"/>
      <c r="X119" s="925">
        <v>2</v>
      </c>
    </row>
    <row r="120" spans="1:24" s="986" customFormat="1" ht="12">
      <c r="A120" s="577" t="s">
        <v>726</v>
      </c>
      <c r="B120" s="606" t="s">
        <v>727</v>
      </c>
      <c r="C120" s="606" t="s">
        <v>728</v>
      </c>
      <c r="D120" s="577" t="s">
        <v>729</v>
      </c>
      <c r="E120" s="581">
        <v>250000</v>
      </c>
      <c r="F120" s="581">
        <v>212000</v>
      </c>
      <c r="G120" s="581">
        <v>38000</v>
      </c>
      <c r="H120" s="581"/>
      <c r="I120" s="581">
        <v>38000</v>
      </c>
      <c r="J120" s="609" t="s">
        <v>89</v>
      </c>
      <c r="K120" s="579" t="s">
        <v>36</v>
      </c>
      <c r="L120" s="642" t="s">
        <v>730</v>
      </c>
      <c r="M120" s="579" t="s">
        <v>38</v>
      </c>
      <c r="N120" s="642" t="s">
        <v>143</v>
      </c>
      <c r="O120" s="642" t="s">
        <v>731</v>
      </c>
      <c r="P120" s="642"/>
      <c r="Q120" s="579" t="s">
        <v>243</v>
      </c>
      <c r="R120" s="609"/>
      <c r="S120" s="925"/>
      <c r="T120" s="925" t="s">
        <v>42</v>
      </c>
      <c r="U120" s="925"/>
      <c r="V120" s="925"/>
      <c r="W120" s="925"/>
      <c r="X120" s="925">
        <v>2</v>
      </c>
    </row>
    <row r="121" spans="1:24" s="986" customFormat="1" ht="48">
      <c r="A121" s="577" t="s">
        <v>732</v>
      </c>
      <c r="B121" s="606" t="s">
        <v>733</v>
      </c>
      <c r="C121" s="606" t="s">
        <v>734</v>
      </c>
      <c r="D121" s="579" t="s">
        <v>56</v>
      </c>
      <c r="E121" s="581">
        <v>71784</v>
      </c>
      <c r="F121" s="581">
        <v>50872</v>
      </c>
      <c r="G121" s="995">
        <v>10000</v>
      </c>
      <c r="H121" s="581"/>
      <c r="I121" s="995">
        <v>10000</v>
      </c>
      <c r="J121" s="609" t="s">
        <v>89</v>
      </c>
      <c r="K121" s="579" t="s">
        <v>36</v>
      </c>
      <c r="L121" s="609" t="s">
        <v>735</v>
      </c>
      <c r="M121" s="579" t="s">
        <v>38</v>
      </c>
      <c r="N121" s="609" t="s">
        <v>59</v>
      </c>
      <c r="O121" s="642" t="s">
        <v>731</v>
      </c>
      <c r="P121" s="609" t="s">
        <v>736</v>
      </c>
      <c r="Q121" s="579" t="s">
        <v>59</v>
      </c>
      <c r="R121" s="606"/>
      <c r="S121" s="925"/>
      <c r="T121" s="925" t="s">
        <v>42</v>
      </c>
      <c r="U121" s="925"/>
      <c r="V121" s="925"/>
      <c r="W121" s="925"/>
      <c r="X121" s="925">
        <v>2</v>
      </c>
    </row>
    <row r="122" spans="1:24" s="935" customFormat="1" ht="36">
      <c r="A122" s="577" t="s">
        <v>737</v>
      </c>
      <c r="B122" s="1021" t="s">
        <v>738</v>
      </c>
      <c r="C122" s="1021" t="s">
        <v>739</v>
      </c>
      <c r="D122" s="1022" t="s">
        <v>88</v>
      </c>
      <c r="E122" s="1023">
        <v>27000</v>
      </c>
      <c r="F122" s="1023"/>
      <c r="G122" s="995">
        <v>20000</v>
      </c>
      <c r="H122" s="995"/>
      <c r="I122" s="995">
        <v>20000</v>
      </c>
      <c r="J122" s="617" t="s">
        <v>740</v>
      </c>
      <c r="K122" s="605" t="s">
        <v>160</v>
      </c>
      <c r="L122" s="617" t="s">
        <v>241</v>
      </c>
      <c r="M122" s="579" t="s">
        <v>38</v>
      </c>
      <c r="N122" s="617" t="s">
        <v>741</v>
      </c>
      <c r="O122" s="617" t="s">
        <v>742</v>
      </c>
      <c r="P122" s="1046"/>
      <c r="Q122" s="1057" t="s">
        <v>243</v>
      </c>
      <c r="R122" s="801"/>
      <c r="S122" s="1009"/>
      <c r="T122" s="1009"/>
      <c r="U122" s="1009" t="s">
        <v>326</v>
      </c>
      <c r="V122" s="1009"/>
      <c r="W122" s="1009">
        <v>1</v>
      </c>
      <c r="X122" s="1009"/>
    </row>
    <row r="123" spans="1:24" s="935" customFormat="1" ht="36">
      <c r="A123" s="577" t="s">
        <v>743</v>
      </c>
      <c r="B123" s="801" t="s">
        <v>744</v>
      </c>
      <c r="C123" s="801" t="s">
        <v>745</v>
      </c>
      <c r="D123" s="577">
        <v>2018</v>
      </c>
      <c r="E123" s="998">
        <v>3600</v>
      </c>
      <c r="F123" s="998"/>
      <c r="G123" s="998">
        <v>3600</v>
      </c>
      <c r="H123" s="998"/>
      <c r="I123" s="998">
        <v>3600</v>
      </c>
      <c r="J123" s="801" t="s">
        <v>746</v>
      </c>
      <c r="K123" s="802" t="s">
        <v>160</v>
      </c>
      <c r="L123" s="801" t="s">
        <v>747</v>
      </c>
      <c r="M123" s="579" t="s">
        <v>38</v>
      </c>
      <c r="N123" s="801" t="s">
        <v>748</v>
      </c>
      <c r="O123" s="679" t="s">
        <v>749</v>
      </c>
      <c r="P123" s="679"/>
      <c r="Q123" s="1057" t="s">
        <v>416</v>
      </c>
      <c r="R123" s="801"/>
      <c r="S123" s="1009"/>
      <c r="T123" s="1009"/>
      <c r="U123" s="1009" t="s">
        <v>326</v>
      </c>
      <c r="V123" s="1009"/>
      <c r="W123" s="1009">
        <v>1</v>
      </c>
      <c r="X123" s="1009"/>
    </row>
    <row r="124" spans="1:24" s="935" customFormat="1" ht="72">
      <c r="A124" s="577" t="s">
        <v>750</v>
      </c>
      <c r="B124" s="801" t="s">
        <v>751</v>
      </c>
      <c r="C124" s="801" t="s">
        <v>752</v>
      </c>
      <c r="D124" s="802" t="s">
        <v>253</v>
      </c>
      <c r="E124" s="998" t="s">
        <v>753</v>
      </c>
      <c r="F124" s="995"/>
      <c r="G124" s="998">
        <v>113000</v>
      </c>
      <c r="H124" s="996"/>
      <c r="I124" s="998">
        <v>113000</v>
      </c>
      <c r="J124" s="801" t="s">
        <v>754</v>
      </c>
      <c r="K124" s="802" t="s">
        <v>160</v>
      </c>
      <c r="L124" s="801" t="s">
        <v>755</v>
      </c>
      <c r="M124" s="579" t="s">
        <v>38</v>
      </c>
      <c r="N124" s="801" t="s">
        <v>756</v>
      </c>
      <c r="O124" s="679" t="s">
        <v>749</v>
      </c>
      <c r="P124" s="679" t="s">
        <v>757</v>
      </c>
      <c r="Q124" s="1057" t="s">
        <v>416</v>
      </c>
      <c r="R124" s="801"/>
      <c r="S124" s="1009"/>
      <c r="T124" s="1009"/>
      <c r="U124" s="1009" t="s">
        <v>326</v>
      </c>
      <c r="V124" s="1009"/>
      <c r="W124" s="1009">
        <v>1</v>
      </c>
      <c r="X124" s="1009"/>
    </row>
    <row r="125" spans="1:24" s="984" customFormat="1" ht="60">
      <c r="A125" s="577" t="s">
        <v>758</v>
      </c>
      <c r="B125" s="957" t="s">
        <v>759</v>
      </c>
      <c r="C125" s="957" t="s">
        <v>760</v>
      </c>
      <c r="D125" s="436" t="s">
        <v>64</v>
      </c>
      <c r="E125" s="995">
        <v>19600</v>
      </c>
      <c r="F125" s="995">
        <v>4600</v>
      </c>
      <c r="G125" s="995">
        <v>9000</v>
      </c>
      <c r="H125" s="995"/>
      <c r="I125" s="995">
        <v>9000</v>
      </c>
      <c r="J125" s="1020" t="s">
        <v>761</v>
      </c>
      <c r="K125" s="618" t="s">
        <v>36</v>
      </c>
      <c r="L125" s="958" t="s">
        <v>762</v>
      </c>
      <c r="M125" s="579" t="s">
        <v>38</v>
      </c>
      <c r="N125" s="951" t="s">
        <v>763</v>
      </c>
      <c r="O125" s="951" t="s">
        <v>764</v>
      </c>
      <c r="P125" s="958"/>
      <c r="Q125" s="971" t="s">
        <v>416</v>
      </c>
      <c r="R125" s="643"/>
      <c r="S125" s="3"/>
      <c r="U125" s="1009" t="s">
        <v>326</v>
      </c>
      <c r="V125" s="1009"/>
      <c r="W125" s="3"/>
      <c r="X125" s="966">
        <v>2</v>
      </c>
    </row>
    <row r="126" spans="1:24" s="929" customFormat="1" ht="84">
      <c r="A126" s="577" t="s">
        <v>765</v>
      </c>
      <c r="B126" s="617" t="s">
        <v>766</v>
      </c>
      <c r="C126" s="617" t="s">
        <v>767</v>
      </c>
      <c r="D126" s="605" t="s">
        <v>88</v>
      </c>
      <c r="E126" s="605">
        <v>630</v>
      </c>
      <c r="F126" s="605"/>
      <c r="G126" s="952">
        <v>350</v>
      </c>
      <c r="H126" s="952"/>
      <c r="I126" s="952">
        <v>350</v>
      </c>
      <c r="J126" s="951" t="s">
        <v>768</v>
      </c>
      <c r="K126" s="950" t="s">
        <v>106</v>
      </c>
      <c r="L126" s="617" t="s">
        <v>769</v>
      </c>
      <c r="M126" s="952" t="s">
        <v>38</v>
      </c>
      <c r="N126" s="951" t="s">
        <v>770</v>
      </c>
      <c r="O126" s="951" t="s">
        <v>468</v>
      </c>
      <c r="P126" s="951" t="s">
        <v>771</v>
      </c>
      <c r="Q126" s="950" t="s">
        <v>286</v>
      </c>
      <c r="R126" s="958"/>
      <c r="S126" s="966"/>
      <c r="T126" s="966"/>
      <c r="U126" s="966"/>
      <c r="V126" s="966"/>
      <c r="W126" s="966"/>
      <c r="X126" s="966"/>
    </row>
    <row r="127" spans="1:24" s="933" customFormat="1" ht="48">
      <c r="A127" s="577" t="s">
        <v>772</v>
      </c>
      <c r="B127" s="951" t="s">
        <v>773</v>
      </c>
      <c r="C127" s="951" t="s">
        <v>774</v>
      </c>
      <c r="D127" s="950" t="s">
        <v>253</v>
      </c>
      <c r="E127" s="950">
        <v>10000</v>
      </c>
      <c r="F127" s="952"/>
      <c r="G127" s="952">
        <v>6000</v>
      </c>
      <c r="H127" s="952"/>
      <c r="I127" s="952">
        <v>6000</v>
      </c>
      <c r="J127" s="972" t="s">
        <v>775</v>
      </c>
      <c r="K127" s="436" t="s">
        <v>123</v>
      </c>
      <c r="L127" s="951" t="s">
        <v>776</v>
      </c>
      <c r="M127" s="952" t="s">
        <v>38</v>
      </c>
      <c r="N127" s="951" t="s">
        <v>777</v>
      </c>
      <c r="O127" s="951" t="s">
        <v>778</v>
      </c>
      <c r="P127" s="972" t="s">
        <v>779</v>
      </c>
      <c r="Q127" s="964" t="s">
        <v>170</v>
      </c>
      <c r="R127" s="1049"/>
    </row>
    <row r="128" spans="1:24" s="8" customFormat="1" ht="36">
      <c r="A128" s="577" t="s">
        <v>780</v>
      </c>
      <c r="B128" s="951" t="s">
        <v>781</v>
      </c>
      <c r="C128" s="951" t="s">
        <v>782</v>
      </c>
      <c r="D128" s="634" t="s">
        <v>253</v>
      </c>
      <c r="E128" s="634">
        <v>1668</v>
      </c>
      <c r="F128" s="579"/>
      <c r="G128" s="952">
        <v>1200</v>
      </c>
      <c r="H128" s="579"/>
      <c r="I128" s="579">
        <v>1200</v>
      </c>
      <c r="J128" s="609" t="s">
        <v>783</v>
      </c>
      <c r="K128" s="590" t="s">
        <v>90</v>
      </c>
      <c r="L128" s="609" t="s">
        <v>784</v>
      </c>
      <c r="M128" s="952" t="s">
        <v>38</v>
      </c>
      <c r="N128" s="609" t="s">
        <v>785</v>
      </c>
      <c r="O128" s="609" t="s">
        <v>786</v>
      </c>
      <c r="P128" s="609" t="s">
        <v>787</v>
      </c>
      <c r="Q128" s="643" t="s">
        <v>170</v>
      </c>
      <c r="R128" s="1049"/>
    </row>
    <row r="129" spans="1:24" s="929" customFormat="1" ht="48">
      <c r="A129" s="577">
        <v>106</v>
      </c>
      <c r="B129" s="617" t="s">
        <v>788</v>
      </c>
      <c r="C129" s="617" t="s">
        <v>789</v>
      </c>
      <c r="D129" s="605" t="s">
        <v>56</v>
      </c>
      <c r="E129" s="995">
        <v>35000</v>
      </c>
      <c r="F129" s="995">
        <v>27790</v>
      </c>
      <c r="G129" s="995">
        <v>8600</v>
      </c>
      <c r="H129" s="995"/>
      <c r="I129" s="995">
        <v>8600</v>
      </c>
      <c r="J129" s="617" t="s">
        <v>790</v>
      </c>
      <c r="K129" s="605" t="s">
        <v>36</v>
      </c>
      <c r="L129" s="617" t="s">
        <v>241</v>
      </c>
      <c r="M129" s="579" t="s">
        <v>38</v>
      </c>
      <c r="N129" s="617" t="s">
        <v>143</v>
      </c>
      <c r="O129" s="617" t="s">
        <v>791</v>
      </c>
      <c r="P129" s="617"/>
      <c r="Q129" s="605" t="s">
        <v>243</v>
      </c>
      <c r="R129" s="951"/>
      <c r="S129" s="966"/>
      <c r="T129" s="966"/>
      <c r="U129" s="966"/>
      <c r="V129" s="966"/>
      <c r="W129" s="966"/>
      <c r="X129" s="966">
        <v>2</v>
      </c>
    </row>
    <row r="130" spans="1:24" s="933" customFormat="1" ht="72">
      <c r="A130" s="577">
        <v>107</v>
      </c>
      <c r="B130" s="954" t="s">
        <v>792</v>
      </c>
      <c r="C130" s="954" t="s">
        <v>793</v>
      </c>
      <c r="D130" s="955" t="s">
        <v>56</v>
      </c>
      <c r="E130" s="1058">
        <v>113587.36</v>
      </c>
      <c r="F130" s="1017">
        <v>59000</v>
      </c>
      <c r="G130" s="1017">
        <v>30000</v>
      </c>
      <c r="H130" s="1017"/>
      <c r="I130" s="1017">
        <v>30000</v>
      </c>
      <c r="J130" s="1011" t="s">
        <v>794</v>
      </c>
      <c r="K130" s="1016" t="s">
        <v>36</v>
      </c>
      <c r="L130" s="1084" t="s">
        <v>795</v>
      </c>
      <c r="M130" s="1084" t="s">
        <v>38</v>
      </c>
      <c r="N130" s="1036" t="s">
        <v>39</v>
      </c>
      <c r="O130" s="1011" t="s">
        <v>796</v>
      </c>
      <c r="P130" s="1011" t="s">
        <v>797</v>
      </c>
      <c r="Q130" s="1016" t="s">
        <v>416</v>
      </c>
      <c r="R130" s="1016"/>
      <c r="S130" s="1093"/>
      <c r="T130" s="2"/>
      <c r="U130" s="2"/>
      <c r="V130" s="2"/>
      <c r="W130" s="1052"/>
      <c r="X130" s="1052">
        <v>2</v>
      </c>
    </row>
    <row r="131" spans="1:24" s="985" customFormat="1" ht="48">
      <c r="A131" s="577">
        <v>108</v>
      </c>
      <c r="B131" s="951" t="s">
        <v>798</v>
      </c>
      <c r="C131" s="951" t="s">
        <v>799</v>
      </c>
      <c r="D131" s="634" t="s">
        <v>233</v>
      </c>
      <c r="E131" s="647">
        <v>35000</v>
      </c>
      <c r="F131" s="581">
        <v>2500</v>
      </c>
      <c r="G131" s="581">
        <v>20000</v>
      </c>
      <c r="H131" s="581"/>
      <c r="I131" s="581">
        <v>20000</v>
      </c>
      <c r="J131" s="609" t="s">
        <v>800</v>
      </c>
      <c r="K131" s="643" t="s">
        <v>36</v>
      </c>
      <c r="L131" s="609" t="s">
        <v>801</v>
      </c>
      <c r="M131" s="579" t="s">
        <v>38</v>
      </c>
      <c r="N131" s="609" t="s">
        <v>39</v>
      </c>
      <c r="O131" s="609" t="s">
        <v>802</v>
      </c>
      <c r="P131" s="609" t="s">
        <v>803</v>
      </c>
      <c r="Q131" s="643" t="s">
        <v>416</v>
      </c>
      <c r="R131" s="643"/>
      <c r="S131" s="1054"/>
      <c r="U131" s="1055"/>
      <c r="V131" s="1055"/>
      <c r="W131" s="1056"/>
      <c r="X131" s="1056">
        <v>2</v>
      </c>
    </row>
    <row r="132" spans="1:24" s="985" customFormat="1" ht="33.75">
      <c r="A132" s="577">
        <v>109</v>
      </c>
      <c r="B132" s="951" t="s">
        <v>804</v>
      </c>
      <c r="C132" s="951" t="s">
        <v>805</v>
      </c>
      <c r="D132" s="634" t="s">
        <v>614</v>
      </c>
      <c r="E132" s="647">
        <v>26050</v>
      </c>
      <c r="F132" s="581">
        <v>1000</v>
      </c>
      <c r="G132" s="581">
        <v>12000</v>
      </c>
      <c r="H132" s="581"/>
      <c r="I132" s="581">
        <v>12000</v>
      </c>
      <c r="J132" s="1085" t="s">
        <v>806</v>
      </c>
      <c r="K132" s="643" t="s">
        <v>160</v>
      </c>
      <c r="L132" s="609" t="s">
        <v>807</v>
      </c>
      <c r="M132" s="579" t="s">
        <v>38</v>
      </c>
      <c r="N132" s="609" t="s">
        <v>39</v>
      </c>
      <c r="O132" s="609" t="s">
        <v>808</v>
      </c>
      <c r="P132" s="609"/>
      <c r="Q132" s="643" t="s">
        <v>416</v>
      </c>
      <c r="R132" s="643"/>
      <c r="S132" s="1054"/>
      <c r="U132" s="1055"/>
      <c r="V132" s="1055"/>
      <c r="W132" s="1056"/>
      <c r="X132" s="1056">
        <v>2</v>
      </c>
    </row>
    <row r="133" spans="1:24" s="985" customFormat="1" ht="36">
      <c r="A133" s="577">
        <v>110</v>
      </c>
      <c r="B133" s="951" t="s">
        <v>809</v>
      </c>
      <c r="C133" s="951" t="s">
        <v>810</v>
      </c>
      <c r="D133" s="634" t="s">
        <v>88</v>
      </c>
      <c r="E133" s="647">
        <v>26000</v>
      </c>
      <c r="F133" s="581"/>
      <c r="G133" s="581">
        <v>12000</v>
      </c>
      <c r="H133" s="581"/>
      <c r="I133" s="581">
        <v>12000</v>
      </c>
      <c r="J133" s="609" t="s">
        <v>811</v>
      </c>
      <c r="K133" s="643" t="s">
        <v>106</v>
      </c>
      <c r="L133" s="609" t="s">
        <v>812</v>
      </c>
      <c r="M133" s="579" t="s">
        <v>38</v>
      </c>
      <c r="N133" s="609" t="s">
        <v>143</v>
      </c>
      <c r="O133" s="609" t="s">
        <v>813</v>
      </c>
      <c r="P133" s="609"/>
      <c r="Q133" s="643" t="s">
        <v>243</v>
      </c>
      <c r="R133" s="643"/>
      <c r="S133" s="1054"/>
      <c r="U133" s="1055"/>
      <c r="V133" s="1055"/>
      <c r="W133" s="1056">
        <v>1</v>
      </c>
    </row>
    <row r="134" spans="1:24" s="985" customFormat="1" ht="36">
      <c r="A134" s="577">
        <v>111</v>
      </c>
      <c r="B134" s="951" t="s">
        <v>814</v>
      </c>
      <c r="C134" s="951" t="s">
        <v>815</v>
      </c>
      <c r="D134" s="634" t="s">
        <v>88</v>
      </c>
      <c r="E134" s="647">
        <v>49422</v>
      </c>
      <c r="F134" s="581"/>
      <c r="G134" s="581">
        <v>32000</v>
      </c>
      <c r="H134" s="581"/>
      <c r="I134" s="581">
        <v>32000</v>
      </c>
      <c r="J134" s="609" t="s">
        <v>816</v>
      </c>
      <c r="K134" s="643" t="s">
        <v>187</v>
      </c>
      <c r="L134" s="609" t="s">
        <v>817</v>
      </c>
      <c r="M134" s="579" t="s">
        <v>38</v>
      </c>
      <c r="N134" s="609" t="s">
        <v>143</v>
      </c>
      <c r="O134" s="609" t="s">
        <v>818</v>
      </c>
      <c r="P134" s="609"/>
      <c r="Q134" s="643" t="s">
        <v>243</v>
      </c>
      <c r="R134" s="643"/>
      <c r="S134" s="1054"/>
      <c r="U134" s="1055"/>
      <c r="V134" s="1055"/>
      <c r="W134" s="1056">
        <v>1</v>
      </c>
    </row>
    <row r="135" spans="1:24" s="985" customFormat="1" ht="36">
      <c r="A135" s="577">
        <v>112</v>
      </c>
      <c r="B135" s="951" t="s">
        <v>819</v>
      </c>
      <c r="C135" s="951" t="s">
        <v>820</v>
      </c>
      <c r="D135" s="634" t="s">
        <v>88</v>
      </c>
      <c r="E135" s="647">
        <v>35797</v>
      </c>
      <c r="F135" s="581"/>
      <c r="G135" s="581">
        <v>12500</v>
      </c>
      <c r="H135" s="581"/>
      <c r="I135" s="581">
        <v>12500</v>
      </c>
      <c r="J135" s="609" t="s">
        <v>821</v>
      </c>
      <c r="K135" s="643" t="s">
        <v>187</v>
      </c>
      <c r="L135" s="609" t="s">
        <v>822</v>
      </c>
      <c r="M135" s="579" t="s">
        <v>38</v>
      </c>
      <c r="N135" s="609" t="s">
        <v>143</v>
      </c>
      <c r="O135" s="609" t="s">
        <v>823</v>
      </c>
      <c r="P135" s="609"/>
      <c r="Q135" s="643" t="s">
        <v>243</v>
      </c>
      <c r="R135" s="643"/>
      <c r="S135" s="1054"/>
      <c r="U135" s="1055"/>
      <c r="V135" s="1055"/>
      <c r="W135" s="1056">
        <v>1</v>
      </c>
    </row>
    <row r="136" spans="1:24" s="987" customFormat="1" ht="48">
      <c r="A136" s="577">
        <v>113</v>
      </c>
      <c r="B136" s="606" t="s">
        <v>824</v>
      </c>
      <c r="C136" s="606" t="s">
        <v>825</v>
      </c>
      <c r="D136" s="577">
        <v>2018</v>
      </c>
      <c r="E136" s="995">
        <v>2874</v>
      </c>
      <c r="F136" s="995"/>
      <c r="G136" s="995">
        <v>2874</v>
      </c>
      <c r="H136" s="995">
        <v>2874</v>
      </c>
      <c r="I136" s="995"/>
      <c r="J136" s="606" t="s">
        <v>825</v>
      </c>
      <c r="K136" s="577" t="s">
        <v>271</v>
      </c>
      <c r="L136" s="606" t="s">
        <v>825</v>
      </c>
      <c r="M136" s="579" t="s">
        <v>38</v>
      </c>
      <c r="N136" s="606" t="s">
        <v>826</v>
      </c>
      <c r="O136" s="606" t="s">
        <v>827</v>
      </c>
      <c r="P136" s="606"/>
      <c r="Q136" s="577" t="s">
        <v>828</v>
      </c>
      <c r="R136" s="606" t="s">
        <v>94</v>
      </c>
      <c r="S136" s="1094"/>
      <c r="T136" s="1095"/>
      <c r="U136" s="1095"/>
      <c r="V136" s="925" t="s">
        <v>95</v>
      </c>
      <c r="W136" s="1096">
        <v>1</v>
      </c>
      <c r="X136" s="1096"/>
    </row>
    <row r="137" spans="1:24" s="982" customFormat="1" ht="72">
      <c r="A137" s="577">
        <v>114</v>
      </c>
      <c r="B137" s="617" t="s">
        <v>829</v>
      </c>
      <c r="C137" s="617" t="s">
        <v>830</v>
      </c>
      <c r="D137" s="605">
        <v>2018</v>
      </c>
      <c r="E137" s="995">
        <v>5320</v>
      </c>
      <c r="F137" s="995"/>
      <c r="G137" s="995">
        <v>5320</v>
      </c>
      <c r="H137" s="995">
        <v>5320</v>
      </c>
      <c r="I137" s="995"/>
      <c r="J137" s="617" t="s">
        <v>831</v>
      </c>
      <c r="K137" s="605" t="s">
        <v>90</v>
      </c>
      <c r="L137" s="617" t="s">
        <v>832</v>
      </c>
      <c r="M137" s="579" t="s">
        <v>38</v>
      </c>
      <c r="N137" s="951" t="s">
        <v>625</v>
      </c>
      <c r="O137" s="617" t="s">
        <v>833</v>
      </c>
      <c r="P137" s="617"/>
      <c r="Q137" s="1109" t="s">
        <v>6321</v>
      </c>
      <c r="R137" s="606" t="s">
        <v>94</v>
      </c>
      <c r="S137" s="1097"/>
      <c r="T137" s="934"/>
      <c r="U137" s="934"/>
      <c r="V137" s="925" t="s">
        <v>95</v>
      </c>
      <c r="W137" s="966">
        <v>1</v>
      </c>
      <c r="X137" s="966"/>
    </row>
    <row r="138" spans="1:24" s="982" customFormat="1" ht="96">
      <c r="A138" s="577">
        <v>115</v>
      </c>
      <c r="B138" s="617" t="s">
        <v>834</v>
      </c>
      <c r="C138" s="617" t="s">
        <v>835</v>
      </c>
      <c r="D138" s="605" t="s">
        <v>88</v>
      </c>
      <c r="E138" s="995">
        <v>4000</v>
      </c>
      <c r="F138" s="995"/>
      <c r="G138" s="995">
        <v>2000</v>
      </c>
      <c r="H138" s="995">
        <v>2000</v>
      </c>
      <c r="I138" s="995"/>
      <c r="J138" s="605" t="s">
        <v>836</v>
      </c>
      <c r="K138" s="605" t="s">
        <v>341</v>
      </c>
      <c r="L138" s="617" t="s">
        <v>837</v>
      </c>
      <c r="M138" s="579" t="s">
        <v>38</v>
      </c>
      <c r="N138" s="617" t="s">
        <v>838</v>
      </c>
      <c r="O138" s="617" t="s">
        <v>839</v>
      </c>
      <c r="P138" s="605"/>
      <c r="Q138" s="1109" t="s">
        <v>6322</v>
      </c>
      <c r="R138" s="606" t="s">
        <v>94</v>
      </c>
      <c r="S138" s="1097"/>
      <c r="T138" s="934"/>
      <c r="U138" s="934"/>
      <c r="V138" s="925" t="s">
        <v>95</v>
      </c>
      <c r="W138" s="966">
        <v>1</v>
      </c>
      <c r="X138" s="966"/>
    </row>
    <row r="139" spans="1:24" s="8" customFormat="1" ht="24">
      <c r="A139" s="577">
        <v>116</v>
      </c>
      <c r="B139" s="951" t="s">
        <v>840</v>
      </c>
      <c r="C139" s="951" t="s">
        <v>841</v>
      </c>
      <c r="D139" s="634" t="s">
        <v>64</v>
      </c>
      <c r="E139" s="634">
        <v>8900</v>
      </c>
      <c r="F139" s="1059"/>
      <c r="G139" s="1059">
        <v>5000</v>
      </c>
      <c r="H139" s="1059"/>
      <c r="I139" s="1059">
        <v>5000</v>
      </c>
      <c r="J139" s="1086" t="s">
        <v>842</v>
      </c>
      <c r="K139" s="1087" t="s">
        <v>843</v>
      </c>
      <c r="L139" s="609" t="s">
        <v>844</v>
      </c>
      <c r="M139" s="952" t="s">
        <v>38</v>
      </c>
      <c r="N139" s="609" t="s">
        <v>143</v>
      </c>
      <c r="O139" s="609" t="s">
        <v>845</v>
      </c>
      <c r="P139" s="609" t="s">
        <v>846</v>
      </c>
      <c r="Q139" s="643" t="s">
        <v>143</v>
      </c>
      <c r="R139" s="1049"/>
    </row>
    <row r="140" spans="1:24" s="8" customFormat="1" ht="36">
      <c r="A140" s="577">
        <v>117</v>
      </c>
      <c r="B140" s="951" t="s">
        <v>847</v>
      </c>
      <c r="C140" s="951" t="s">
        <v>848</v>
      </c>
      <c r="D140" s="634" t="s">
        <v>253</v>
      </c>
      <c r="E140" s="634">
        <v>16705</v>
      </c>
      <c r="F140" s="1059"/>
      <c r="G140" s="1059">
        <v>8000</v>
      </c>
      <c r="H140" s="1059"/>
      <c r="I140" s="1059">
        <v>8000</v>
      </c>
      <c r="J140" s="1086" t="s">
        <v>849</v>
      </c>
      <c r="K140" s="1087" t="s">
        <v>90</v>
      </c>
      <c r="L140" s="609" t="s">
        <v>850</v>
      </c>
      <c r="M140" s="952" t="s">
        <v>38</v>
      </c>
      <c r="N140" s="609" t="s">
        <v>143</v>
      </c>
      <c r="O140" s="609" t="s">
        <v>851</v>
      </c>
      <c r="P140" s="609" t="s">
        <v>852</v>
      </c>
      <c r="Q140" s="643" t="s">
        <v>143</v>
      </c>
      <c r="R140" s="1049"/>
    </row>
    <row r="141" spans="1:24" s="8" customFormat="1" ht="36">
      <c r="A141" s="577">
        <v>118</v>
      </c>
      <c r="B141" s="951" t="s">
        <v>853</v>
      </c>
      <c r="C141" s="951" t="s">
        <v>854</v>
      </c>
      <c r="D141" s="634" t="s">
        <v>253</v>
      </c>
      <c r="E141" s="634">
        <v>16734</v>
      </c>
      <c r="F141" s="1059"/>
      <c r="G141" s="1059">
        <v>8000</v>
      </c>
      <c r="H141" s="1059"/>
      <c r="I141" s="1059">
        <v>8000</v>
      </c>
      <c r="J141" s="1086" t="s">
        <v>855</v>
      </c>
      <c r="K141" s="1087" t="s">
        <v>90</v>
      </c>
      <c r="L141" s="609" t="s">
        <v>856</v>
      </c>
      <c r="M141" s="952" t="s">
        <v>38</v>
      </c>
      <c r="N141" s="609" t="s">
        <v>143</v>
      </c>
      <c r="O141" s="609" t="s">
        <v>851</v>
      </c>
      <c r="P141" s="609" t="s">
        <v>852</v>
      </c>
      <c r="Q141" s="643" t="s">
        <v>143</v>
      </c>
      <c r="R141" s="1049"/>
    </row>
    <row r="142" spans="1:24" s="8" customFormat="1" ht="36">
      <c r="A142" s="577">
        <v>119</v>
      </c>
      <c r="B142" s="951" t="s">
        <v>857</v>
      </c>
      <c r="C142" s="951" t="s">
        <v>858</v>
      </c>
      <c r="D142" s="634" t="s">
        <v>253</v>
      </c>
      <c r="E142" s="634">
        <v>40296</v>
      </c>
      <c r="F142" s="1059"/>
      <c r="G142" s="1059">
        <v>20000</v>
      </c>
      <c r="H142" s="1059"/>
      <c r="I142" s="1059">
        <v>20000</v>
      </c>
      <c r="J142" s="1086" t="s">
        <v>859</v>
      </c>
      <c r="K142" s="1087" t="s">
        <v>90</v>
      </c>
      <c r="L142" s="609" t="s">
        <v>860</v>
      </c>
      <c r="M142" s="952" t="s">
        <v>38</v>
      </c>
      <c r="N142" s="609" t="s">
        <v>143</v>
      </c>
      <c r="O142" s="609" t="s">
        <v>851</v>
      </c>
      <c r="P142" s="609" t="s">
        <v>852</v>
      </c>
      <c r="Q142" s="643" t="s">
        <v>143</v>
      </c>
      <c r="R142" s="1049"/>
    </row>
    <row r="143" spans="1:24" s="933" customFormat="1" ht="168">
      <c r="A143" s="577">
        <v>120</v>
      </c>
      <c r="B143" s="951" t="s">
        <v>861</v>
      </c>
      <c r="C143" s="951" t="s">
        <v>862</v>
      </c>
      <c r="D143" s="950" t="s">
        <v>253</v>
      </c>
      <c r="E143" s="950">
        <v>197524</v>
      </c>
      <c r="F143" s="952"/>
      <c r="G143" s="952">
        <v>2000</v>
      </c>
      <c r="H143" s="952"/>
      <c r="I143" s="952">
        <v>2000</v>
      </c>
      <c r="J143" s="1029" t="s">
        <v>863</v>
      </c>
      <c r="K143" s="590" t="s">
        <v>404</v>
      </c>
      <c r="L143" s="951" t="s">
        <v>864</v>
      </c>
      <c r="M143" s="952" t="s">
        <v>116</v>
      </c>
      <c r="N143" s="951" t="s">
        <v>168</v>
      </c>
      <c r="O143" s="951" t="s">
        <v>865</v>
      </c>
      <c r="P143" s="972" t="s">
        <v>866</v>
      </c>
      <c r="Q143" s="964" t="s">
        <v>170</v>
      </c>
      <c r="R143" s="1049"/>
    </row>
    <row r="144" spans="1:24" s="985" customFormat="1" ht="24">
      <c r="A144" s="577">
        <v>121</v>
      </c>
      <c r="B144" s="951" t="s">
        <v>867</v>
      </c>
      <c r="C144" s="951" t="s">
        <v>868</v>
      </c>
      <c r="D144" s="634" t="s">
        <v>253</v>
      </c>
      <c r="E144" s="647">
        <v>16000</v>
      </c>
      <c r="F144" s="581"/>
      <c r="G144" s="581">
        <v>5000</v>
      </c>
      <c r="H144" s="581"/>
      <c r="I144" s="581">
        <v>5000</v>
      </c>
      <c r="J144" s="609" t="s">
        <v>869</v>
      </c>
      <c r="K144" s="643" t="s">
        <v>106</v>
      </c>
      <c r="L144" s="609" t="s">
        <v>870</v>
      </c>
      <c r="M144" s="579" t="s">
        <v>38</v>
      </c>
      <c r="N144" s="609" t="s">
        <v>59</v>
      </c>
      <c r="O144" s="609" t="s">
        <v>871</v>
      </c>
      <c r="P144" s="609"/>
      <c r="Q144" s="643" t="s">
        <v>59</v>
      </c>
      <c r="R144" s="643"/>
      <c r="S144" s="1054"/>
      <c r="U144" s="1055"/>
      <c r="V144" s="1055"/>
      <c r="W144" s="1056">
        <v>1</v>
      </c>
      <c r="X144" s="1056"/>
    </row>
    <row r="145" spans="1:24" s="608" customFormat="1" ht="12">
      <c r="A145" s="579" t="s">
        <v>872</v>
      </c>
      <c r="B145" s="610" t="s">
        <v>873</v>
      </c>
      <c r="C145" s="610"/>
      <c r="D145" s="576"/>
      <c r="E145" s="575">
        <f>SUM(E146:E151)</f>
        <v>4566.2</v>
      </c>
      <c r="F145" s="575">
        <f>SUM(F146:F151)</f>
        <v>371.92</v>
      </c>
      <c r="G145" s="575">
        <f>SUM(G146:G151)</f>
        <v>2839</v>
      </c>
      <c r="H145" s="575">
        <f>SUM(H146:H151)</f>
        <v>2759</v>
      </c>
      <c r="I145" s="575">
        <f>SUM(I146:I151)</f>
        <v>80</v>
      </c>
      <c r="J145" s="609"/>
      <c r="K145" s="579"/>
      <c r="L145" s="609"/>
      <c r="M145" s="579"/>
      <c r="N145" s="609"/>
      <c r="O145" s="606"/>
      <c r="P145" s="606"/>
      <c r="Q145" s="577"/>
      <c r="R145" s="609"/>
      <c r="S145" s="925"/>
      <c r="T145" s="925"/>
      <c r="U145" s="925"/>
      <c r="V145" s="925"/>
      <c r="W145" s="925"/>
      <c r="X145" s="925"/>
    </row>
    <row r="146" spans="1:24" s="985" customFormat="1" ht="60">
      <c r="A146" s="577" t="s">
        <v>874</v>
      </c>
      <c r="B146" s="958" t="s">
        <v>875</v>
      </c>
      <c r="C146" s="617" t="s">
        <v>876</v>
      </c>
      <c r="D146" s="605" t="s">
        <v>88</v>
      </c>
      <c r="E146" s="995">
        <v>1250</v>
      </c>
      <c r="F146" s="998"/>
      <c r="G146" s="996">
        <v>400</v>
      </c>
      <c r="H146" s="998">
        <v>400</v>
      </c>
      <c r="I146" s="581"/>
      <c r="J146" s="609" t="s">
        <v>877</v>
      </c>
      <c r="K146" s="643" t="s">
        <v>341</v>
      </c>
      <c r="L146" s="1088" t="s">
        <v>878</v>
      </c>
      <c r="M146" s="579" t="s">
        <v>38</v>
      </c>
      <c r="N146" s="1088" t="s">
        <v>143</v>
      </c>
      <c r="O146" s="609" t="s">
        <v>879</v>
      </c>
      <c r="P146" s="609"/>
      <c r="Q146" s="643" t="s">
        <v>880</v>
      </c>
      <c r="R146" s="643"/>
      <c r="S146" s="1054"/>
      <c r="T146" s="985" t="s">
        <v>318</v>
      </c>
      <c r="W146" s="1056">
        <v>1</v>
      </c>
      <c r="X146" s="1056"/>
    </row>
    <row r="147" spans="1:24" s="935" customFormat="1" ht="132">
      <c r="A147" s="577">
        <v>123</v>
      </c>
      <c r="B147" s="617" t="s">
        <v>881</v>
      </c>
      <c r="C147" s="617" t="s">
        <v>882</v>
      </c>
      <c r="D147" s="605" t="s">
        <v>883</v>
      </c>
      <c r="E147" s="995">
        <v>1721.2</v>
      </c>
      <c r="F147" s="995">
        <v>371.92</v>
      </c>
      <c r="G147" s="995">
        <v>1199</v>
      </c>
      <c r="H147" s="995">
        <v>1199</v>
      </c>
      <c r="I147" s="995"/>
      <c r="J147" s="801" t="s">
        <v>884</v>
      </c>
      <c r="K147" s="974" t="s">
        <v>36</v>
      </c>
      <c r="L147" s="801" t="s">
        <v>885</v>
      </c>
      <c r="M147" s="579" t="s">
        <v>38</v>
      </c>
      <c r="N147" s="801" t="s">
        <v>143</v>
      </c>
      <c r="O147" s="801" t="s">
        <v>886</v>
      </c>
      <c r="P147" s="1046"/>
      <c r="Q147" s="802" t="s">
        <v>887</v>
      </c>
      <c r="R147" s="801"/>
      <c r="S147" s="1009"/>
      <c r="T147" s="1009"/>
      <c r="U147" s="1009"/>
      <c r="V147" s="1009"/>
      <c r="W147" s="1009"/>
      <c r="X147" s="1009">
        <v>2</v>
      </c>
    </row>
    <row r="148" spans="1:24" s="985" customFormat="1" ht="36">
      <c r="A148" s="577">
        <v>124</v>
      </c>
      <c r="B148" s="958" t="s">
        <v>888</v>
      </c>
      <c r="C148" s="951" t="s">
        <v>889</v>
      </c>
      <c r="D148" s="634">
        <v>2018</v>
      </c>
      <c r="E148" s="647">
        <v>500</v>
      </c>
      <c r="F148" s="581"/>
      <c r="G148" s="581">
        <v>500</v>
      </c>
      <c r="H148" s="581">
        <v>500</v>
      </c>
      <c r="I148" s="581"/>
      <c r="J148" s="609" t="s">
        <v>890</v>
      </c>
      <c r="K148" s="643" t="s">
        <v>404</v>
      </c>
      <c r="L148" s="958" t="s">
        <v>891</v>
      </c>
      <c r="M148" s="579" t="s">
        <v>38</v>
      </c>
      <c r="N148" s="609" t="s">
        <v>143</v>
      </c>
      <c r="O148" s="609" t="s">
        <v>892</v>
      </c>
      <c r="P148" s="609"/>
      <c r="Q148" s="643" t="s">
        <v>880</v>
      </c>
      <c r="R148" s="643"/>
      <c r="S148" s="1054"/>
      <c r="W148" s="1056">
        <v>1</v>
      </c>
      <c r="X148" s="1056"/>
    </row>
    <row r="149" spans="1:24" s="739" customFormat="1" ht="72">
      <c r="A149" s="577">
        <v>125</v>
      </c>
      <c r="B149" s="500" t="s">
        <v>893</v>
      </c>
      <c r="C149" s="500" t="s">
        <v>894</v>
      </c>
      <c r="D149" s="488" t="s">
        <v>88</v>
      </c>
      <c r="E149" s="717">
        <v>300</v>
      </c>
      <c r="F149" s="717"/>
      <c r="G149" s="717">
        <v>50</v>
      </c>
      <c r="H149" s="717">
        <v>50</v>
      </c>
      <c r="I149" s="717"/>
      <c r="J149" s="500" t="s">
        <v>895</v>
      </c>
      <c r="K149" s="579" t="s">
        <v>331</v>
      </c>
      <c r="L149" s="490" t="s">
        <v>896</v>
      </c>
      <c r="M149" s="579" t="s">
        <v>38</v>
      </c>
      <c r="N149" s="498" t="s">
        <v>204</v>
      </c>
      <c r="O149" s="500" t="s">
        <v>897</v>
      </c>
      <c r="P149" s="609"/>
      <c r="Q149" s="643" t="s">
        <v>880</v>
      </c>
      <c r="R149" s="490"/>
      <c r="S149" s="991"/>
      <c r="T149" s="991"/>
      <c r="U149" s="991"/>
      <c r="V149" s="991"/>
      <c r="W149" s="991">
        <v>1</v>
      </c>
      <c r="X149" s="991"/>
    </row>
    <row r="150" spans="1:24" s="739" customFormat="1" ht="60">
      <c r="A150" s="577">
        <v>126</v>
      </c>
      <c r="B150" s="500" t="s">
        <v>898</v>
      </c>
      <c r="C150" s="500" t="s">
        <v>899</v>
      </c>
      <c r="D150" s="488" t="s">
        <v>88</v>
      </c>
      <c r="E150" s="717">
        <v>235</v>
      </c>
      <c r="F150" s="717"/>
      <c r="G150" s="717">
        <v>130</v>
      </c>
      <c r="H150" s="717">
        <v>130</v>
      </c>
      <c r="I150" s="717"/>
      <c r="J150" s="500" t="s">
        <v>900</v>
      </c>
      <c r="K150" s="1089" t="s">
        <v>404</v>
      </c>
      <c r="L150" s="490" t="s">
        <v>901</v>
      </c>
      <c r="M150" s="579" t="s">
        <v>38</v>
      </c>
      <c r="N150" s="498" t="s">
        <v>39</v>
      </c>
      <c r="O150" s="500" t="s">
        <v>902</v>
      </c>
      <c r="P150" s="609"/>
      <c r="Q150" s="643" t="s">
        <v>880</v>
      </c>
      <c r="R150" s="490"/>
      <c r="S150" s="991"/>
      <c r="T150" s="991"/>
      <c r="U150" s="991"/>
      <c r="V150" s="991"/>
      <c r="W150" s="991">
        <v>1</v>
      </c>
      <c r="X150" s="991"/>
    </row>
    <row r="151" spans="1:24" s="739" customFormat="1" ht="72">
      <c r="A151" s="577">
        <v>127</v>
      </c>
      <c r="B151" s="500" t="s">
        <v>903</v>
      </c>
      <c r="C151" s="500" t="s">
        <v>904</v>
      </c>
      <c r="D151" s="488" t="s">
        <v>88</v>
      </c>
      <c r="E151" s="717">
        <v>560</v>
      </c>
      <c r="F151" s="717"/>
      <c r="G151" s="717">
        <v>560</v>
      </c>
      <c r="H151" s="717">
        <v>480</v>
      </c>
      <c r="I151" s="717">
        <v>80</v>
      </c>
      <c r="J151" s="500" t="s">
        <v>890</v>
      </c>
      <c r="K151" s="488" t="s">
        <v>271</v>
      </c>
      <c r="L151" s="490" t="s">
        <v>905</v>
      </c>
      <c r="M151" s="579" t="s">
        <v>38</v>
      </c>
      <c r="N151" s="498" t="s">
        <v>39</v>
      </c>
      <c r="O151" s="500" t="s">
        <v>906</v>
      </c>
      <c r="P151" s="609"/>
      <c r="Q151" s="643" t="s">
        <v>880</v>
      </c>
      <c r="R151" s="490"/>
      <c r="S151" s="991"/>
      <c r="T151" s="991"/>
      <c r="U151" s="991"/>
      <c r="V151" s="991"/>
      <c r="W151" s="991">
        <v>1</v>
      </c>
      <c r="X151" s="991"/>
    </row>
    <row r="152" spans="1:24" s="978" customFormat="1">
      <c r="A152" s="959" t="s">
        <v>907</v>
      </c>
      <c r="B152" s="941"/>
      <c r="D152" s="999"/>
      <c r="E152" s="999"/>
      <c r="F152" s="999"/>
      <c r="G152" s="1060"/>
      <c r="H152" s="1060"/>
      <c r="I152" s="1060"/>
      <c r="J152" s="941"/>
      <c r="K152" s="999"/>
      <c r="M152" s="999"/>
      <c r="N152" s="1090"/>
      <c r="P152" s="941"/>
      <c r="Q152" s="999"/>
      <c r="S152" s="999"/>
      <c r="T152" s="925"/>
      <c r="U152" s="925"/>
      <c r="V152" s="925"/>
      <c r="W152" s="925"/>
      <c r="X152" s="925"/>
    </row>
    <row r="153" spans="1:24" s="978" customFormat="1">
      <c r="A153" s="999"/>
      <c r="B153" s="941"/>
      <c r="D153" s="999"/>
      <c r="E153" s="999"/>
      <c r="F153" s="999"/>
      <c r="G153" s="1060"/>
      <c r="H153" s="1060"/>
      <c r="I153" s="1060"/>
      <c r="J153" s="941"/>
      <c r="K153" s="999"/>
      <c r="M153" s="999"/>
      <c r="N153" s="1090"/>
      <c r="P153" s="941"/>
      <c r="Q153" s="999"/>
      <c r="S153" s="999"/>
      <c r="T153" s="925"/>
      <c r="U153" s="925"/>
      <c r="V153" s="925"/>
      <c r="W153" s="925"/>
      <c r="X153" s="925"/>
    </row>
    <row r="154" spans="1:24" s="978" customFormat="1">
      <c r="A154" s="999"/>
      <c r="B154" s="941"/>
      <c r="D154" s="999"/>
      <c r="E154" s="999"/>
      <c r="F154" s="999"/>
      <c r="G154" s="1060"/>
      <c r="H154" s="1060"/>
      <c r="I154" s="1060"/>
      <c r="J154" s="941"/>
      <c r="K154" s="999"/>
      <c r="M154" s="999"/>
      <c r="N154" s="1090"/>
      <c r="P154" s="941"/>
      <c r="Q154" s="999"/>
      <c r="R154" s="1098"/>
      <c r="S154" s="999"/>
      <c r="T154" s="925"/>
      <c r="U154" s="925"/>
      <c r="V154" s="925"/>
      <c r="W154" s="925"/>
      <c r="X154" s="925"/>
    </row>
    <row r="155" spans="1:24" s="978" customFormat="1">
      <c r="A155" s="999"/>
      <c r="B155" s="941"/>
      <c r="D155" s="999"/>
      <c r="E155" s="999"/>
      <c r="F155" s="999"/>
      <c r="G155" s="1060"/>
      <c r="H155" s="1060"/>
      <c r="I155" s="1060"/>
      <c r="J155" s="941"/>
      <c r="K155" s="999"/>
      <c r="M155" s="999"/>
      <c r="N155" s="1090"/>
      <c r="P155" s="941"/>
      <c r="Q155" s="999"/>
      <c r="R155" s="1098"/>
      <c r="S155" s="999"/>
      <c r="T155" s="925"/>
      <c r="U155" s="925"/>
      <c r="V155" s="925"/>
      <c r="W155" s="925"/>
      <c r="X155" s="925"/>
    </row>
    <row r="156" spans="1:24" s="978" customFormat="1">
      <c r="A156" s="999"/>
      <c r="B156" s="941"/>
      <c r="D156" s="999"/>
      <c r="E156" s="999"/>
      <c r="F156" s="999"/>
      <c r="G156" s="1060"/>
      <c r="H156" s="1060"/>
      <c r="I156" s="1060"/>
      <c r="J156" s="941"/>
      <c r="K156" s="999"/>
      <c r="M156" s="999"/>
      <c r="N156" s="1090"/>
      <c r="P156" s="941"/>
      <c r="Q156" s="999"/>
      <c r="R156" s="1098"/>
      <c r="S156" s="999"/>
      <c r="T156" s="925"/>
      <c r="U156" s="925"/>
      <c r="V156" s="925"/>
      <c r="W156" s="925"/>
      <c r="X156" s="925"/>
    </row>
    <row r="157" spans="1:24" s="978" customFormat="1">
      <c r="A157" s="999"/>
      <c r="B157" s="941"/>
      <c r="D157" s="999"/>
      <c r="E157" s="999"/>
      <c r="F157" s="999"/>
      <c r="G157" s="1060"/>
      <c r="H157" s="1060"/>
      <c r="I157" s="1060"/>
      <c r="J157" s="941"/>
      <c r="K157" s="999"/>
      <c r="M157" s="999"/>
      <c r="N157" s="1090"/>
      <c r="P157" s="941"/>
      <c r="Q157" s="999"/>
      <c r="R157" s="1098"/>
      <c r="S157" s="999"/>
      <c r="T157" s="925"/>
      <c r="U157" s="925"/>
      <c r="V157" s="925"/>
      <c r="W157" s="925"/>
      <c r="X157" s="925"/>
    </row>
    <row r="158" spans="1:24" s="978" customFormat="1" ht="20.100000000000001" customHeight="1">
      <c r="A158" s="1061"/>
      <c r="B158" s="1062"/>
      <c r="C158" s="1063"/>
      <c r="D158" s="1061"/>
      <c r="E158" s="1061"/>
      <c r="F158" s="1061"/>
      <c r="G158" s="1064"/>
      <c r="H158" s="1064"/>
      <c r="I158" s="1064"/>
      <c r="J158" s="1062"/>
      <c r="K158" s="1061"/>
      <c r="M158" s="999"/>
      <c r="N158" s="1090"/>
      <c r="P158" s="941"/>
      <c r="Q158" s="999"/>
      <c r="R158" s="1098"/>
      <c r="S158" s="999"/>
      <c r="T158" s="925"/>
      <c r="U158" s="925"/>
      <c r="V158" s="925"/>
      <c r="W158" s="925"/>
      <c r="X158" s="925"/>
    </row>
    <row r="159" spans="1:24" s="978" customFormat="1" ht="60.95" customHeight="1">
      <c r="A159" s="657"/>
      <c r="B159" s="1110"/>
      <c r="C159" s="1111" t="s">
        <v>5</v>
      </c>
      <c r="D159" s="1111" t="s">
        <v>908</v>
      </c>
      <c r="E159" s="1111" t="s">
        <v>7</v>
      </c>
      <c r="F159" s="999"/>
      <c r="G159" s="23"/>
      <c r="H159" s="993"/>
      <c r="I159" s="1071"/>
      <c r="J159" s="940"/>
      <c r="K159" s="1071"/>
      <c r="M159" s="999"/>
      <c r="N159" s="1090"/>
      <c r="P159" s="941"/>
      <c r="Q159" s="999"/>
      <c r="R159" s="1098"/>
      <c r="S159" s="999"/>
      <c r="T159" s="999"/>
      <c r="U159" s="999"/>
      <c r="V159" s="999"/>
      <c r="W159" s="999"/>
      <c r="X159" s="999"/>
    </row>
    <row r="160" spans="1:24" ht="20.100000000000001" customHeight="1">
      <c r="A160" s="1066"/>
      <c r="B160" s="1067" t="str">
        <f>B5</f>
        <v>总计（127项）</v>
      </c>
      <c r="C160" s="1068">
        <f t="shared" ref="C160:E162" si="0">E5</f>
        <v>3743996.7199999997</v>
      </c>
      <c r="D160" s="1068">
        <f t="shared" si="0"/>
        <v>1112527.92</v>
      </c>
      <c r="E160" s="1068">
        <f t="shared" si="0"/>
        <v>1079344</v>
      </c>
      <c r="F160" s="1069"/>
      <c r="G160" s="16"/>
      <c r="H160" s="993"/>
      <c r="I160" s="993"/>
      <c r="J160" s="940"/>
      <c r="K160" s="1071"/>
      <c r="T160" s="828"/>
      <c r="U160" s="828"/>
      <c r="V160" s="828"/>
      <c r="W160" s="828"/>
      <c r="X160" s="828"/>
    </row>
    <row r="161" spans="1:24" s="978" customFormat="1" ht="20.100000000000001" customHeight="1">
      <c r="A161" s="1065" t="s">
        <v>27</v>
      </c>
      <c r="B161" s="1070" t="str">
        <f>B6</f>
        <v>交通一体（17项）</v>
      </c>
      <c r="C161" s="1065">
        <f t="shared" si="0"/>
        <v>316897</v>
      </c>
      <c r="D161" s="1065">
        <f t="shared" si="0"/>
        <v>157136</v>
      </c>
      <c r="E161" s="1065">
        <f t="shared" si="0"/>
        <v>122270</v>
      </c>
      <c r="F161" s="1071"/>
      <c r="G161" s="16"/>
      <c r="H161" s="993"/>
      <c r="I161" s="993"/>
      <c r="J161" s="940"/>
      <c r="K161" s="1071"/>
      <c r="M161" s="999"/>
      <c r="N161" s="1090"/>
      <c r="P161" s="941"/>
      <c r="Q161" s="999"/>
      <c r="R161" s="1098"/>
      <c r="S161" s="999"/>
      <c r="T161" s="999"/>
      <c r="U161" s="999"/>
      <c r="V161" s="999"/>
      <c r="W161" s="999"/>
      <c r="X161" s="999"/>
    </row>
    <row r="162" spans="1:24" s="978" customFormat="1" ht="20.100000000000001" customHeight="1">
      <c r="A162" s="1071" t="s">
        <v>29</v>
      </c>
      <c r="B162" s="940" t="str">
        <f>B7</f>
        <v>轨道交通网（1项）</v>
      </c>
      <c r="C162" s="999">
        <f t="shared" si="0"/>
        <v>16457</v>
      </c>
      <c r="D162" s="999">
        <f t="shared" si="0"/>
        <v>5000</v>
      </c>
      <c r="E162" s="999">
        <f t="shared" si="0"/>
        <v>11457</v>
      </c>
      <c r="F162" s="1071"/>
      <c r="G162" s="16"/>
      <c r="H162" s="993"/>
      <c r="I162" s="993"/>
      <c r="J162" s="940"/>
      <c r="K162" s="1071"/>
      <c r="M162" s="999"/>
      <c r="N162" s="1090"/>
      <c r="P162" s="941"/>
      <c r="Q162" s="999"/>
      <c r="R162" s="1098"/>
      <c r="S162" s="999"/>
      <c r="T162" s="999"/>
      <c r="U162" s="999"/>
      <c r="V162" s="999"/>
      <c r="W162" s="999"/>
      <c r="X162" s="999"/>
    </row>
    <row r="163" spans="1:24" s="978" customFormat="1" ht="20.100000000000001" customHeight="1">
      <c r="A163" s="1071" t="s">
        <v>43</v>
      </c>
      <c r="B163" s="940" t="str">
        <f>B9</f>
        <v>高快路网（4项）</v>
      </c>
      <c r="C163" s="999">
        <f>E9</f>
        <v>149165</v>
      </c>
      <c r="D163" s="999">
        <f>F9</f>
        <v>86936</v>
      </c>
      <c r="E163" s="999">
        <f>G9</f>
        <v>45604</v>
      </c>
      <c r="F163" s="1071"/>
      <c r="G163" s="16"/>
      <c r="H163" s="993"/>
      <c r="I163" s="993"/>
      <c r="J163" s="940"/>
      <c r="K163" s="1071"/>
      <c r="M163" s="999"/>
      <c r="N163" s="1090"/>
      <c r="P163" s="941"/>
      <c r="Q163" s="999"/>
      <c r="R163" s="1098"/>
      <c r="S163" s="999"/>
      <c r="T163" s="999"/>
      <c r="U163" s="999"/>
      <c r="V163" s="999"/>
      <c r="W163" s="999"/>
      <c r="X163" s="999"/>
    </row>
    <row r="164" spans="1:24" s="978" customFormat="1" ht="20.100000000000001" customHeight="1">
      <c r="A164" s="1071" t="s">
        <v>74</v>
      </c>
      <c r="B164" s="940" t="str">
        <f>B14</f>
        <v>等级公路网（1项）</v>
      </c>
      <c r="C164" s="999">
        <f>E14</f>
        <v>98571</v>
      </c>
      <c r="D164" s="999">
        <f>F14</f>
        <v>57200</v>
      </c>
      <c r="E164" s="999">
        <f>G14</f>
        <v>28000</v>
      </c>
      <c r="F164" s="1071"/>
      <c r="G164" s="999"/>
      <c r="H164" s="999"/>
      <c r="I164" s="999"/>
      <c r="K164" s="999"/>
      <c r="M164" s="999"/>
      <c r="N164" s="1090"/>
      <c r="P164" s="941"/>
      <c r="Q164" s="999"/>
      <c r="R164" s="1098"/>
      <c r="S164" s="999"/>
      <c r="T164" s="999"/>
      <c r="U164" s="999"/>
      <c r="V164" s="999"/>
      <c r="W164" s="999"/>
      <c r="X164" s="999"/>
    </row>
    <row r="165" spans="1:24" s="978" customFormat="1" ht="20.100000000000001" customHeight="1">
      <c r="A165" s="1071" t="s">
        <v>83</v>
      </c>
      <c r="B165" s="940" t="str">
        <f>B16</f>
        <v>市政道路（11项）</v>
      </c>
      <c r="C165" s="999">
        <f>E16</f>
        <v>52704</v>
      </c>
      <c r="D165" s="999">
        <f>F16</f>
        <v>8000</v>
      </c>
      <c r="E165" s="999">
        <f>G16</f>
        <v>37209</v>
      </c>
      <c r="F165" s="1071"/>
      <c r="G165" s="999"/>
      <c r="H165" s="999"/>
      <c r="I165" s="993"/>
      <c r="J165" s="940"/>
      <c r="K165" s="1071"/>
      <c r="M165" s="999"/>
      <c r="N165" s="1090"/>
      <c r="P165" s="941"/>
      <c r="Q165" s="999"/>
      <c r="R165" s="1098"/>
      <c r="S165" s="999"/>
      <c r="T165" s="999"/>
      <c r="U165" s="999"/>
      <c r="V165" s="999"/>
      <c r="W165" s="999"/>
      <c r="X165" s="999"/>
    </row>
    <row r="166" spans="1:24" s="978" customFormat="1" ht="20.100000000000001" customHeight="1">
      <c r="A166" s="1072" t="s">
        <v>150</v>
      </c>
      <c r="B166" s="1073" t="str">
        <f>B28</f>
        <v>工业振兴（60项）</v>
      </c>
      <c r="C166" s="1072">
        <f t="shared" ref="C166:E168" si="1">E28</f>
        <v>1399402</v>
      </c>
      <c r="D166" s="1072">
        <f t="shared" si="1"/>
        <v>312703</v>
      </c>
      <c r="E166" s="1072">
        <f t="shared" si="1"/>
        <v>325702</v>
      </c>
      <c r="F166" s="1071"/>
      <c r="G166" s="993"/>
      <c r="H166" s="993"/>
      <c r="I166" s="993"/>
      <c r="J166" s="940"/>
      <c r="K166" s="1071"/>
      <c r="M166" s="999"/>
      <c r="N166" s="1090"/>
      <c r="P166" s="941"/>
      <c r="Q166" s="999"/>
      <c r="R166" s="1098"/>
      <c r="S166" s="999"/>
      <c r="T166" s="999"/>
      <c r="U166" s="999"/>
      <c r="V166" s="999"/>
      <c r="W166" s="999"/>
      <c r="X166" s="999"/>
    </row>
    <row r="167" spans="1:24" s="978" customFormat="1" ht="20.100000000000001" customHeight="1">
      <c r="A167" s="1071" t="s">
        <v>29</v>
      </c>
      <c r="B167" s="940" t="str">
        <f>B29</f>
        <v>先进制造业（56项）</v>
      </c>
      <c r="C167" s="999">
        <f t="shared" si="1"/>
        <v>934402</v>
      </c>
      <c r="D167" s="999">
        <f t="shared" si="1"/>
        <v>217884</v>
      </c>
      <c r="E167" s="999">
        <f t="shared" si="1"/>
        <v>225272</v>
      </c>
      <c r="F167" s="1071"/>
      <c r="G167" s="993"/>
      <c r="H167" s="993"/>
      <c r="I167" s="993"/>
      <c r="J167" s="940"/>
      <c r="K167" s="1071"/>
      <c r="M167" s="999"/>
      <c r="N167" s="1090"/>
      <c r="P167" s="941"/>
      <c r="Q167" s="999"/>
      <c r="R167" s="1098"/>
      <c r="S167" s="999"/>
      <c r="T167" s="999"/>
      <c r="U167" s="999"/>
      <c r="V167" s="999"/>
      <c r="W167" s="999"/>
      <c r="X167" s="999"/>
    </row>
    <row r="168" spans="1:24" s="978" customFormat="1" ht="20.100000000000001" customHeight="1">
      <c r="A168" s="1074" t="s">
        <v>153</v>
      </c>
      <c r="B168" s="940" t="str">
        <f>B30</f>
        <v>装备制造（5项）</v>
      </c>
      <c r="C168" s="999">
        <f t="shared" si="1"/>
        <v>162000</v>
      </c>
      <c r="D168" s="999">
        <f t="shared" si="1"/>
        <v>41000</v>
      </c>
      <c r="E168" s="999">
        <f t="shared" si="1"/>
        <v>37200</v>
      </c>
      <c r="F168" s="1071"/>
      <c r="G168" s="993"/>
      <c r="H168" s="993"/>
      <c r="I168" s="993"/>
      <c r="J168" s="940"/>
      <c r="K168" s="1071"/>
      <c r="M168" s="999"/>
      <c r="N168" s="1090"/>
      <c r="P168" s="941"/>
      <c r="Q168" s="999"/>
      <c r="R168" s="1098"/>
      <c r="S168" s="999"/>
      <c r="T168" s="999"/>
      <c r="U168" s="999"/>
      <c r="V168" s="999"/>
      <c r="W168" s="999"/>
      <c r="X168" s="999"/>
    </row>
    <row r="169" spans="1:24" s="978" customFormat="1" ht="20.100000000000001" customHeight="1">
      <c r="A169" s="1074" t="s">
        <v>190</v>
      </c>
      <c r="B169" s="940" t="str">
        <f>B36</f>
        <v>产业提升（51项）</v>
      </c>
      <c r="C169" s="999">
        <f>E36</f>
        <v>772402</v>
      </c>
      <c r="D169" s="999">
        <f>F36</f>
        <v>176884</v>
      </c>
      <c r="E169" s="999">
        <f>G36</f>
        <v>188072</v>
      </c>
      <c r="F169" s="1071"/>
      <c r="G169" s="993"/>
      <c r="H169" s="993"/>
      <c r="I169" s="993"/>
      <c r="J169" s="940"/>
      <c r="K169" s="1071"/>
      <c r="M169" s="999"/>
      <c r="N169" s="1090"/>
      <c r="P169" s="941"/>
      <c r="Q169" s="999"/>
      <c r="R169" s="1098"/>
      <c r="S169" s="999"/>
      <c r="T169" s="999"/>
      <c r="U169" s="999"/>
      <c r="V169" s="999"/>
      <c r="W169" s="999"/>
      <c r="X169" s="999"/>
    </row>
    <row r="170" spans="1:24" s="978" customFormat="1" ht="20.100000000000001" customHeight="1">
      <c r="A170" s="1071" t="s">
        <v>43</v>
      </c>
      <c r="B170" s="940" t="str">
        <f>B88</f>
        <v>园区平台（4项）</v>
      </c>
      <c r="C170" s="999">
        <f t="shared" ref="C170:E171" si="2">E88</f>
        <v>465000</v>
      </c>
      <c r="D170" s="999">
        <f t="shared" si="2"/>
        <v>94819</v>
      </c>
      <c r="E170" s="999">
        <f t="shared" si="2"/>
        <v>100430</v>
      </c>
      <c r="F170" s="1071"/>
      <c r="G170" s="993"/>
      <c r="H170" s="993"/>
      <c r="I170" s="993"/>
      <c r="J170" s="940"/>
      <c r="K170" s="1071"/>
      <c r="M170" s="999"/>
      <c r="N170" s="1090"/>
      <c r="P170" s="941"/>
      <c r="Q170" s="999"/>
      <c r="R170" s="1098"/>
      <c r="S170" s="999"/>
      <c r="T170" s="999"/>
      <c r="U170" s="999"/>
      <c r="V170" s="999"/>
      <c r="W170" s="999"/>
      <c r="X170" s="999"/>
    </row>
    <row r="171" spans="1:24" s="978" customFormat="1" ht="20.100000000000001" customHeight="1">
      <c r="A171" s="1074" t="s">
        <v>153</v>
      </c>
      <c r="B171" s="940" t="str">
        <f>B89</f>
        <v>产业园区（3项）</v>
      </c>
      <c r="C171" s="999">
        <f t="shared" si="2"/>
        <v>430000</v>
      </c>
      <c r="D171" s="999">
        <f t="shared" si="2"/>
        <v>65000</v>
      </c>
      <c r="E171" s="999">
        <f t="shared" si="2"/>
        <v>98300</v>
      </c>
      <c r="F171" s="1071"/>
      <c r="G171" s="993"/>
      <c r="H171" s="993"/>
      <c r="I171" s="993"/>
      <c r="J171" s="940"/>
      <c r="K171" s="1071"/>
      <c r="M171" s="999"/>
      <c r="N171" s="1090"/>
      <c r="P171" s="941"/>
      <c r="Q171" s="999"/>
      <c r="R171" s="1098"/>
      <c r="S171" s="999"/>
      <c r="T171" s="999"/>
      <c r="U171" s="999"/>
      <c r="V171" s="999"/>
      <c r="W171" s="999"/>
      <c r="X171" s="999"/>
    </row>
    <row r="172" spans="1:24" s="978" customFormat="1" ht="20.100000000000001" customHeight="1">
      <c r="A172" s="1074" t="s">
        <v>190</v>
      </c>
      <c r="B172" s="940" t="str">
        <f>B93</f>
        <v>双创平台（1项）</v>
      </c>
      <c r="C172" s="999">
        <f>E36</f>
        <v>772402</v>
      </c>
      <c r="D172" s="999">
        <f>F36</f>
        <v>176884</v>
      </c>
      <c r="E172" s="999">
        <f>G36</f>
        <v>188072</v>
      </c>
      <c r="F172" s="1071"/>
      <c r="G172" s="993"/>
      <c r="H172" s="993"/>
      <c r="I172" s="993"/>
      <c r="J172" s="940"/>
      <c r="K172" s="1071"/>
      <c r="M172" s="999"/>
      <c r="N172" s="1090"/>
      <c r="P172" s="941"/>
      <c r="Q172" s="999"/>
      <c r="R172" s="1098"/>
      <c r="S172" s="999"/>
      <c r="T172" s="999"/>
      <c r="U172" s="999"/>
      <c r="V172" s="999"/>
      <c r="W172" s="999"/>
      <c r="X172" s="999"/>
    </row>
    <row r="173" spans="1:24" s="978" customFormat="1" ht="20.100000000000001" customHeight="1">
      <c r="A173" s="1072" t="s">
        <v>586</v>
      </c>
      <c r="B173" s="1073" t="str">
        <f>B95</f>
        <v>大城格局（50项）</v>
      </c>
      <c r="C173" s="1075">
        <f t="shared" ref="C173:E174" si="3">E95</f>
        <v>2027697.7199999997</v>
      </c>
      <c r="D173" s="1075">
        <f t="shared" si="3"/>
        <v>642688.91999999993</v>
      </c>
      <c r="E173" s="1075">
        <f t="shared" si="3"/>
        <v>631372</v>
      </c>
      <c r="F173" s="1071"/>
      <c r="G173" s="993"/>
      <c r="H173" s="993"/>
      <c r="I173" s="993"/>
      <c r="J173" s="940"/>
      <c r="K173" s="1071"/>
      <c r="M173" s="999"/>
      <c r="N173" s="1090"/>
      <c r="P173" s="941"/>
      <c r="Q173" s="999"/>
      <c r="R173" s="1098"/>
      <c r="S173" s="999"/>
      <c r="T173" s="999"/>
      <c r="U173" s="999"/>
      <c r="V173" s="999"/>
      <c r="W173" s="999"/>
      <c r="X173" s="999"/>
    </row>
    <row r="174" spans="1:24" s="978" customFormat="1" ht="20.100000000000001" customHeight="1">
      <c r="A174" s="1071" t="s">
        <v>29</v>
      </c>
      <c r="B174" s="940" t="str">
        <f>B96</f>
        <v>公园、森林城市（4项）</v>
      </c>
      <c r="C174" s="999">
        <f t="shared" si="3"/>
        <v>636719</v>
      </c>
      <c r="D174" s="999">
        <f t="shared" si="3"/>
        <v>151855</v>
      </c>
      <c r="E174" s="999">
        <f t="shared" si="3"/>
        <v>116499</v>
      </c>
      <c r="F174" s="1071"/>
      <c r="G174" s="993"/>
      <c r="H174" s="993"/>
      <c r="I174" s="993"/>
      <c r="J174" s="940"/>
      <c r="K174" s="1071"/>
      <c r="M174" s="999"/>
      <c r="N174" s="1090"/>
      <c r="P174" s="941"/>
      <c r="Q174" s="999"/>
      <c r="R174" s="1098"/>
      <c r="S174" s="999"/>
      <c r="T174" s="999"/>
      <c r="U174" s="999"/>
      <c r="V174" s="999"/>
      <c r="W174" s="999"/>
      <c r="X174" s="999"/>
    </row>
    <row r="175" spans="1:24" s="978" customFormat="1" ht="20.100000000000001" customHeight="1">
      <c r="A175" s="1071" t="s">
        <v>43</v>
      </c>
      <c r="B175" s="940" t="str">
        <f>B101</f>
        <v>环境治理（8项）</v>
      </c>
      <c r="C175" s="999">
        <f>E101</f>
        <v>151091.16</v>
      </c>
      <c r="D175" s="999">
        <f>F101</f>
        <v>14500</v>
      </c>
      <c r="E175" s="999">
        <f>G101</f>
        <v>73189</v>
      </c>
      <c r="F175" s="1071"/>
      <c r="G175" s="1060"/>
      <c r="H175" s="1060"/>
      <c r="I175" s="1060"/>
      <c r="J175" s="941"/>
      <c r="K175" s="999"/>
      <c r="M175" s="999"/>
      <c r="N175" s="1090"/>
      <c r="P175" s="941"/>
      <c r="Q175" s="999"/>
      <c r="R175" s="1098"/>
      <c r="S175" s="999"/>
      <c r="T175" s="999"/>
      <c r="U175" s="999"/>
      <c r="V175" s="999"/>
      <c r="W175" s="999"/>
      <c r="X175" s="999"/>
    </row>
    <row r="176" spans="1:24" ht="20.100000000000001" customHeight="1">
      <c r="A176" s="1071" t="s">
        <v>74</v>
      </c>
      <c r="B176" s="1076" t="str">
        <f>B110</f>
        <v>民生共享（38项）</v>
      </c>
      <c r="C176" s="828">
        <f t="shared" ref="C176:E177" si="4">E110</f>
        <v>1239887.5599999998</v>
      </c>
      <c r="D176" s="828">
        <f t="shared" si="4"/>
        <v>476333.92</v>
      </c>
      <c r="E176" s="828">
        <f t="shared" si="4"/>
        <v>441684</v>
      </c>
      <c r="F176" s="1069"/>
      <c r="G176" s="1077"/>
      <c r="T176" s="828"/>
      <c r="U176" s="828"/>
      <c r="V176" s="828"/>
      <c r="W176" s="828"/>
      <c r="X176" s="828"/>
    </row>
    <row r="177" spans="1:24" ht="20.100000000000001" customHeight="1">
      <c r="A177" s="1074" t="s">
        <v>153</v>
      </c>
      <c r="B177" s="1076" t="str">
        <f>B111</f>
        <v>医疗卫生（5项）</v>
      </c>
      <c r="C177" s="828">
        <f t="shared" si="4"/>
        <v>35430</v>
      </c>
      <c r="D177" s="828">
        <f t="shared" si="4"/>
        <v>2950</v>
      </c>
      <c r="E177" s="828">
        <f t="shared" si="4"/>
        <v>12901</v>
      </c>
      <c r="F177" s="1069"/>
      <c r="G177" s="1077"/>
      <c r="T177" s="828"/>
      <c r="U177" s="828"/>
      <c r="V177" s="828"/>
      <c r="W177" s="828"/>
      <c r="X177" s="828"/>
    </row>
    <row r="178" spans="1:24" ht="20.100000000000001" customHeight="1">
      <c r="A178" s="1074" t="s">
        <v>190</v>
      </c>
      <c r="B178" s="1076" t="str">
        <f>B117</f>
        <v>居民保障（27项）</v>
      </c>
      <c r="C178" s="828">
        <f>E117</f>
        <v>1199891.3599999999</v>
      </c>
      <c r="D178" s="828">
        <f>F117</f>
        <v>473012</v>
      </c>
      <c r="E178" s="828">
        <f>G117</f>
        <v>425944</v>
      </c>
      <c r="F178" s="1069"/>
      <c r="G178" s="1077"/>
      <c r="T178" s="828"/>
      <c r="U178" s="828"/>
      <c r="V178" s="828"/>
      <c r="W178" s="828"/>
      <c r="X178" s="828"/>
    </row>
    <row r="179" spans="1:24" ht="20.100000000000001" customHeight="1">
      <c r="A179" s="1065" t="s">
        <v>872</v>
      </c>
      <c r="B179" s="1078" t="str">
        <f>B145</f>
        <v>文化体育（6项）</v>
      </c>
      <c r="C179" s="1079">
        <f>E145</f>
        <v>4566.2</v>
      </c>
      <c r="D179" s="1079">
        <f>F145</f>
        <v>371.92</v>
      </c>
      <c r="E179" s="1079">
        <f>G145</f>
        <v>2839</v>
      </c>
      <c r="F179" s="1069"/>
      <c r="G179" s="1077"/>
      <c r="T179" s="828"/>
      <c r="U179" s="828"/>
      <c r="V179" s="828"/>
      <c r="W179" s="828"/>
      <c r="X179" s="828"/>
    </row>
    <row r="180" spans="1:24" ht="20.100000000000001" customHeight="1">
      <c r="A180" s="1080"/>
      <c r="B180" s="1081"/>
      <c r="C180" s="1080"/>
      <c r="D180" s="1080"/>
      <c r="E180" s="1080"/>
      <c r="F180" s="1080"/>
      <c r="G180" s="1082"/>
      <c r="H180" s="1083"/>
      <c r="I180" s="1083"/>
      <c r="J180" s="1091"/>
      <c r="K180" s="1092"/>
    </row>
    <row r="181" spans="1:24" ht="14.25">
      <c r="A181" s="1080"/>
      <c r="B181" s="1081"/>
      <c r="C181" s="1080"/>
      <c r="D181" s="1080"/>
      <c r="E181" s="1080"/>
      <c r="F181" s="1080"/>
      <c r="G181" s="1082"/>
      <c r="H181" s="1083"/>
      <c r="I181" s="1083"/>
      <c r="J181" s="1091"/>
      <c r="K181" s="1092"/>
    </row>
    <row r="182" spans="1:24" ht="14.25">
      <c r="A182" s="1080"/>
      <c r="B182" s="1081"/>
      <c r="C182" s="1080"/>
      <c r="D182" s="1080"/>
      <c r="E182" s="1080"/>
      <c r="F182" s="1080"/>
      <c r="G182" s="1082"/>
      <c r="H182" s="1083"/>
      <c r="I182" s="1083"/>
      <c r="J182" s="1091"/>
      <c r="K182" s="1092"/>
    </row>
    <row r="183" spans="1:24" ht="14.25">
      <c r="A183" s="1069"/>
      <c r="C183" s="1080"/>
      <c r="D183" s="1080"/>
      <c r="E183" s="1080"/>
      <c r="F183" s="1080"/>
      <c r="G183" s="1082"/>
    </row>
    <row r="184" spans="1:24" ht="14.25">
      <c r="A184" s="1069"/>
      <c r="C184" s="1080"/>
      <c r="D184" s="1080"/>
      <c r="E184" s="1080"/>
      <c r="F184" s="1080"/>
      <c r="G184" s="1082"/>
    </row>
    <row r="185" spans="1:24" ht="14.25">
      <c r="A185" s="1069"/>
      <c r="C185" s="1080"/>
      <c r="D185" s="1080"/>
      <c r="E185" s="1080"/>
      <c r="F185" s="1080"/>
      <c r="G185" s="1082"/>
    </row>
    <row r="186" spans="1:24" ht="14.25">
      <c r="A186" s="1069"/>
      <c r="C186" s="1080"/>
      <c r="D186" s="1080"/>
      <c r="E186" s="1080"/>
      <c r="F186" s="1080"/>
      <c r="G186" s="1082"/>
    </row>
  </sheetData>
  <autoFilter ref="A4:IP152">
    <filterColumn colId="16"/>
  </autoFilter>
  <mergeCells count="30">
    <mergeCell ref="Q2:R2"/>
    <mergeCell ref="O3:O4"/>
    <mergeCell ref="G3:I3"/>
    <mergeCell ref="A3:A4"/>
    <mergeCell ref="B3:B4"/>
    <mergeCell ref="C3:C4"/>
    <mergeCell ref="D3:D4"/>
    <mergeCell ref="E3:E4"/>
    <mergeCell ref="F3:F4"/>
    <mergeCell ref="J3:J4"/>
    <mergeCell ref="K3:K4"/>
    <mergeCell ref="L3:L4"/>
    <mergeCell ref="M3:M4"/>
    <mergeCell ref="N3:N4"/>
    <mergeCell ref="V3:V4"/>
    <mergeCell ref="W3:W4"/>
    <mergeCell ref="X3:X4"/>
    <mergeCell ref="S1:T2"/>
    <mergeCell ref="P3:P4"/>
    <mergeCell ref="Q3:Q4"/>
    <mergeCell ref="R3:R4"/>
    <mergeCell ref="S3:S4"/>
    <mergeCell ref="T3:T4"/>
    <mergeCell ref="U3:U4"/>
    <mergeCell ref="A1:R1"/>
    <mergeCell ref="A2:B2"/>
    <mergeCell ref="C2:E2"/>
    <mergeCell ref="G2:H2"/>
    <mergeCell ref="I2:J2"/>
    <mergeCell ref="O2:P2"/>
  </mergeCells>
  <phoneticPr fontId="47" type="noConversion"/>
  <dataValidations count="1">
    <dataValidation showInputMessage="1" showErrorMessage="1" sqref="D20"/>
  </dataValidations>
  <printOptions horizontalCentered="1"/>
  <pageMargins left="0.39" right="0.24" top="0.43" bottom="0.63" header="0.2" footer="0.31"/>
  <pageSetup paperSize="8" fitToHeight="0" orientation="landscape" horizontalDpi="1200" verticalDpi="1200" r:id="rId1"/>
  <headerFooter scaleWithDoc="0" alignWithMargins="0">
    <oddHeader>&amp;L附件</oddHeader>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J79"/>
  <sheetViews>
    <sheetView workbookViewId="0">
      <selection activeCell="F72" sqref="F72"/>
    </sheetView>
  </sheetViews>
  <sheetFormatPr defaultRowHeight="14.25"/>
  <cols>
    <col min="1" max="1" width="7.375" style="792" customWidth="1"/>
    <col min="2" max="2" width="18.375" style="792" customWidth="1"/>
    <col min="3" max="3" width="11.25" style="792" customWidth="1"/>
    <col min="4" max="4" width="25.875" style="792" customWidth="1"/>
    <col min="5" max="5" width="16.25" style="792" customWidth="1"/>
    <col min="6" max="8" width="22.125" style="792" customWidth="1"/>
    <col min="9" max="9" width="16.625" style="792" customWidth="1"/>
    <col min="10" max="10" width="14.25" style="792" customWidth="1"/>
    <col min="11" max="16384" width="9" style="792"/>
  </cols>
  <sheetData>
    <row r="1" spans="1:10" ht="23.1" customHeight="1">
      <c r="A1" s="794" t="s">
        <v>1561</v>
      </c>
    </row>
    <row r="2" spans="1:10" ht="27" customHeight="1">
      <c r="A2" s="1200" t="s">
        <v>1562</v>
      </c>
      <c r="B2" s="1200"/>
      <c r="C2" s="1200"/>
      <c r="D2" s="1200"/>
      <c r="E2" s="1200"/>
      <c r="F2" s="1200"/>
      <c r="G2" s="1200"/>
      <c r="H2" s="1200"/>
      <c r="I2" s="1200"/>
      <c r="J2" s="1200"/>
    </row>
    <row r="3" spans="1:10" ht="20.100000000000001" customHeight="1">
      <c r="B3" s="795"/>
      <c r="C3" s="795"/>
      <c r="D3" s="795"/>
      <c r="E3" s="795"/>
      <c r="F3" s="795"/>
      <c r="G3" s="795"/>
      <c r="H3" s="795"/>
      <c r="I3" s="795"/>
      <c r="J3" s="806" t="s">
        <v>1563</v>
      </c>
    </row>
    <row r="4" spans="1:10" s="793" customFormat="1" ht="38.1" customHeight="1">
      <c r="A4" s="796" t="s">
        <v>1</v>
      </c>
      <c r="B4" s="796" t="s">
        <v>2</v>
      </c>
      <c r="C4" s="796" t="s">
        <v>1119</v>
      </c>
      <c r="D4" s="796" t="s">
        <v>3</v>
      </c>
      <c r="E4" s="796" t="s">
        <v>1564</v>
      </c>
      <c r="F4" s="796" t="s">
        <v>1565</v>
      </c>
      <c r="G4" s="796" t="s">
        <v>15</v>
      </c>
      <c r="H4" s="796" t="s">
        <v>1566</v>
      </c>
      <c r="I4" s="796" t="s">
        <v>1567</v>
      </c>
      <c r="J4" s="796" t="s">
        <v>16</v>
      </c>
    </row>
    <row r="5" spans="1:10" s="793" customFormat="1" ht="38.1" customHeight="1">
      <c r="A5" s="796" t="s">
        <v>1104</v>
      </c>
      <c r="B5" s="796"/>
      <c r="C5" s="796"/>
      <c r="D5" s="796"/>
      <c r="E5" s="796">
        <f>SUM(E6:E66)</f>
        <v>8916097</v>
      </c>
      <c r="F5" s="796"/>
      <c r="G5" s="796"/>
      <c r="H5" s="796"/>
      <c r="I5" s="796"/>
      <c r="J5" s="796"/>
    </row>
    <row r="6" spans="1:10" ht="22.5" customHeight="1">
      <c r="A6" s="797" t="s">
        <v>150</v>
      </c>
      <c r="B6" s="798" t="s">
        <v>1568</v>
      </c>
      <c r="C6" s="799"/>
      <c r="D6" s="800"/>
      <c r="E6" s="800"/>
      <c r="F6" s="800"/>
      <c r="G6" s="800"/>
      <c r="H6" s="800"/>
      <c r="I6" s="800"/>
      <c r="J6" s="800"/>
    </row>
    <row r="7" spans="1:10" s="793" customFormat="1" ht="23.1" customHeight="1">
      <c r="A7" s="1203">
        <v>1</v>
      </c>
      <c r="B7" s="1199" t="s">
        <v>1569</v>
      </c>
      <c r="C7" s="1198" t="s">
        <v>1570</v>
      </c>
      <c r="D7" s="1199" t="s">
        <v>1571</v>
      </c>
      <c r="E7" s="1198">
        <v>250000</v>
      </c>
      <c r="F7" s="803" t="s">
        <v>1135</v>
      </c>
      <c r="G7" s="1189" t="s">
        <v>1572</v>
      </c>
      <c r="H7" s="804" t="s">
        <v>1573</v>
      </c>
      <c r="I7" s="618">
        <v>43009</v>
      </c>
      <c r="J7" s="802"/>
    </row>
    <row r="8" spans="1:10" s="793" customFormat="1" ht="23.1" customHeight="1">
      <c r="A8" s="1204"/>
      <c r="B8" s="1199"/>
      <c r="C8" s="1198"/>
      <c r="D8" s="1199"/>
      <c r="E8" s="1198"/>
      <c r="F8" s="803" t="s">
        <v>1136</v>
      </c>
      <c r="G8" s="1190"/>
      <c r="H8" s="804" t="s">
        <v>1573</v>
      </c>
      <c r="I8" s="618">
        <v>43009</v>
      </c>
      <c r="J8" s="802"/>
    </row>
    <row r="9" spans="1:10" s="793" customFormat="1" ht="23.1" customHeight="1">
      <c r="A9" s="1204"/>
      <c r="B9" s="1199"/>
      <c r="C9" s="1198"/>
      <c r="D9" s="1199"/>
      <c r="E9" s="1198"/>
      <c r="F9" s="803" t="s">
        <v>1574</v>
      </c>
      <c r="G9" s="1190"/>
      <c r="H9" s="804"/>
      <c r="I9" s="804"/>
      <c r="J9" s="802"/>
    </row>
    <row r="10" spans="1:10" s="793" customFormat="1" ht="23.25" customHeight="1">
      <c r="A10" s="1204"/>
      <c r="B10" s="1199"/>
      <c r="C10" s="1198"/>
      <c r="D10" s="1199"/>
      <c r="E10" s="1198"/>
      <c r="F10" s="803" t="s">
        <v>1575</v>
      </c>
      <c r="G10" s="1190"/>
      <c r="H10" s="804" t="s">
        <v>1573</v>
      </c>
      <c r="I10" s="618">
        <v>43009</v>
      </c>
      <c r="J10" s="802"/>
    </row>
    <row r="11" spans="1:10" s="793" customFormat="1" ht="23.1" customHeight="1">
      <c r="A11" s="1204"/>
      <c r="B11" s="1199"/>
      <c r="C11" s="1198"/>
      <c r="D11" s="1199"/>
      <c r="E11" s="1198"/>
      <c r="F11" s="803" t="s">
        <v>1138</v>
      </c>
      <c r="G11" s="1190"/>
      <c r="H11" s="804" t="s">
        <v>1573</v>
      </c>
      <c r="I11" s="618">
        <v>43070</v>
      </c>
      <c r="J11" s="802"/>
    </row>
    <row r="12" spans="1:10" s="793" customFormat="1" ht="23.1" customHeight="1">
      <c r="A12" s="1204"/>
      <c r="B12" s="1199"/>
      <c r="C12" s="1198"/>
      <c r="D12" s="1199"/>
      <c r="E12" s="1198"/>
      <c r="F12" s="803" t="s">
        <v>1576</v>
      </c>
      <c r="G12" s="1190"/>
      <c r="H12" s="804" t="s">
        <v>1573</v>
      </c>
      <c r="I12" s="618">
        <v>43070</v>
      </c>
      <c r="J12" s="802"/>
    </row>
    <row r="13" spans="1:10" s="793" customFormat="1" ht="23.1" customHeight="1">
      <c r="A13" s="1204"/>
      <c r="B13" s="1199"/>
      <c r="C13" s="1198"/>
      <c r="D13" s="1199"/>
      <c r="E13" s="1198"/>
      <c r="F13" s="803" t="s">
        <v>1577</v>
      </c>
      <c r="G13" s="1190"/>
      <c r="H13" s="804" t="s">
        <v>1573</v>
      </c>
      <c r="I13" s="618">
        <v>43132</v>
      </c>
      <c r="J13" s="802"/>
    </row>
    <row r="14" spans="1:10" s="793" customFormat="1" ht="23.1" customHeight="1">
      <c r="A14" s="1204"/>
      <c r="B14" s="1199"/>
      <c r="C14" s="1198"/>
      <c r="D14" s="1199"/>
      <c r="E14" s="1198"/>
      <c r="F14" s="803" t="s">
        <v>1578</v>
      </c>
      <c r="G14" s="1190"/>
      <c r="H14" s="804" t="s">
        <v>1573</v>
      </c>
      <c r="I14" s="618">
        <v>43132</v>
      </c>
      <c r="J14" s="802"/>
    </row>
    <row r="15" spans="1:10" s="793" customFormat="1" ht="23.1" customHeight="1">
      <c r="A15" s="1205"/>
      <c r="B15" s="1199"/>
      <c r="C15" s="1198"/>
      <c r="D15" s="1199"/>
      <c r="E15" s="1198"/>
      <c r="F15" s="803" t="s">
        <v>1579</v>
      </c>
      <c r="G15" s="1191"/>
      <c r="H15" s="804" t="s">
        <v>1573</v>
      </c>
      <c r="I15" s="618">
        <v>43221</v>
      </c>
      <c r="J15" s="802"/>
    </row>
    <row r="16" spans="1:10" ht="21" customHeight="1">
      <c r="A16" s="797" t="s">
        <v>1084</v>
      </c>
      <c r="B16" s="798" t="s">
        <v>1580</v>
      </c>
      <c r="C16" s="799"/>
      <c r="D16" s="800"/>
      <c r="E16" s="800"/>
      <c r="F16" s="800"/>
      <c r="G16" s="800"/>
      <c r="H16" s="800"/>
      <c r="I16" s="800"/>
      <c r="J16" s="800"/>
    </row>
    <row r="17" spans="1:10" s="793" customFormat="1" ht="23.1" customHeight="1">
      <c r="A17" s="1203">
        <v>2</v>
      </c>
      <c r="B17" s="1199" t="s">
        <v>1581</v>
      </c>
      <c r="C17" s="1198" t="s">
        <v>1582</v>
      </c>
      <c r="D17" s="1199" t="s">
        <v>1583</v>
      </c>
      <c r="E17" s="1198">
        <v>265747</v>
      </c>
      <c r="F17" s="803" t="s">
        <v>1135</v>
      </c>
      <c r="G17" s="1189" t="s">
        <v>1584</v>
      </c>
      <c r="H17" s="804"/>
      <c r="I17" s="807"/>
      <c r="J17" s="802"/>
    </row>
    <row r="18" spans="1:10" s="793" customFormat="1" ht="23.1" customHeight="1">
      <c r="A18" s="1204"/>
      <c r="B18" s="1199"/>
      <c r="C18" s="1198"/>
      <c r="D18" s="1199"/>
      <c r="E18" s="1198"/>
      <c r="F18" s="803" t="s">
        <v>1136</v>
      </c>
      <c r="G18" s="1190"/>
      <c r="H18" s="804"/>
      <c r="I18" s="807"/>
      <c r="J18" s="802"/>
    </row>
    <row r="19" spans="1:10" s="793" customFormat="1" ht="23.1" customHeight="1">
      <c r="A19" s="1204"/>
      <c r="B19" s="1199"/>
      <c r="C19" s="1198"/>
      <c r="D19" s="1199"/>
      <c r="E19" s="1198"/>
      <c r="F19" s="803" t="s">
        <v>1574</v>
      </c>
      <c r="G19" s="1190"/>
      <c r="H19" s="804"/>
      <c r="I19" s="807"/>
      <c r="J19" s="802"/>
    </row>
    <row r="20" spans="1:10" s="793" customFormat="1" ht="27" customHeight="1">
      <c r="A20" s="1204"/>
      <c r="B20" s="1199"/>
      <c r="C20" s="1198"/>
      <c r="D20" s="1199"/>
      <c r="E20" s="1198"/>
      <c r="F20" s="803" t="s">
        <v>1575</v>
      </c>
      <c r="G20" s="1190"/>
      <c r="H20" s="804" t="s">
        <v>1585</v>
      </c>
      <c r="I20" s="807">
        <v>43073</v>
      </c>
      <c r="J20" s="802"/>
    </row>
    <row r="21" spans="1:10" s="793" customFormat="1" ht="23.1" customHeight="1">
      <c r="A21" s="1204"/>
      <c r="B21" s="1199"/>
      <c r="C21" s="1198"/>
      <c r="D21" s="1199"/>
      <c r="E21" s="1198"/>
      <c r="F21" s="803" t="s">
        <v>1138</v>
      </c>
      <c r="G21" s="1190"/>
      <c r="H21" s="804"/>
      <c r="I21" s="807"/>
      <c r="J21" s="802"/>
    </row>
    <row r="22" spans="1:10" s="793" customFormat="1" ht="23.1" customHeight="1">
      <c r="A22" s="1204"/>
      <c r="B22" s="1199"/>
      <c r="C22" s="1198"/>
      <c r="D22" s="1199"/>
      <c r="E22" s="1198"/>
      <c r="F22" s="803" t="s">
        <v>1576</v>
      </c>
      <c r="G22" s="1190"/>
      <c r="H22" s="804"/>
      <c r="I22" s="807"/>
      <c r="J22" s="802"/>
    </row>
    <row r="23" spans="1:10" s="793" customFormat="1" ht="23.1" customHeight="1">
      <c r="A23" s="1204"/>
      <c r="B23" s="1199"/>
      <c r="C23" s="1198"/>
      <c r="D23" s="1199"/>
      <c r="E23" s="1198"/>
      <c r="F23" s="803" t="s">
        <v>1577</v>
      </c>
      <c r="G23" s="1190"/>
      <c r="H23" s="804"/>
      <c r="I23" s="807"/>
      <c r="J23" s="802"/>
    </row>
    <row r="24" spans="1:10" s="793" customFormat="1" ht="23.1" customHeight="1">
      <c r="A24" s="1204"/>
      <c r="B24" s="1199"/>
      <c r="C24" s="1198"/>
      <c r="D24" s="1199"/>
      <c r="E24" s="1198"/>
      <c r="F24" s="803" t="s">
        <v>1578</v>
      </c>
      <c r="G24" s="1190"/>
      <c r="H24" s="804"/>
      <c r="I24" s="807"/>
      <c r="J24" s="802"/>
    </row>
    <row r="25" spans="1:10" s="793" customFormat="1" ht="23.1" customHeight="1">
      <c r="A25" s="1205"/>
      <c r="B25" s="1199"/>
      <c r="C25" s="1198"/>
      <c r="D25" s="1199"/>
      <c r="E25" s="1198"/>
      <c r="F25" s="803" t="s">
        <v>1579</v>
      </c>
      <c r="G25" s="1191"/>
      <c r="H25" s="804"/>
      <c r="I25" s="807"/>
      <c r="J25" s="802"/>
    </row>
    <row r="26" spans="1:10" s="793" customFormat="1" ht="18.75" customHeight="1">
      <c r="A26" s="1203">
        <v>3</v>
      </c>
      <c r="B26" s="1199" t="s">
        <v>1586</v>
      </c>
      <c r="C26" s="1198" t="s">
        <v>1587</v>
      </c>
      <c r="D26" s="1199" t="s">
        <v>1588</v>
      </c>
      <c r="E26" s="1198">
        <v>265747</v>
      </c>
      <c r="F26" s="803" t="s">
        <v>1135</v>
      </c>
      <c r="G26" s="1189" t="s">
        <v>1589</v>
      </c>
      <c r="H26" s="804"/>
      <c r="I26" s="807"/>
      <c r="J26" s="802"/>
    </row>
    <row r="27" spans="1:10" s="793" customFormat="1" ht="23.1" customHeight="1">
      <c r="A27" s="1204"/>
      <c r="B27" s="1199"/>
      <c r="C27" s="1198"/>
      <c r="D27" s="1199"/>
      <c r="E27" s="1198"/>
      <c r="F27" s="803" t="s">
        <v>1136</v>
      </c>
      <c r="G27" s="1190"/>
      <c r="H27" s="804"/>
      <c r="I27" s="807"/>
      <c r="J27" s="802"/>
    </row>
    <row r="28" spans="1:10" s="793" customFormat="1" ht="23.1" customHeight="1">
      <c r="A28" s="1204"/>
      <c r="B28" s="1199"/>
      <c r="C28" s="1198"/>
      <c r="D28" s="1199"/>
      <c r="E28" s="1198"/>
      <c r="F28" s="803" t="s">
        <v>1574</v>
      </c>
      <c r="G28" s="1190"/>
      <c r="H28" s="804"/>
      <c r="I28" s="807"/>
      <c r="J28" s="802"/>
    </row>
    <row r="29" spans="1:10" s="793" customFormat="1" ht="25.5" customHeight="1">
      <c r="A29" s="1204"/>
      <c r="B29" s="1199"/>
      <c r="C29" s="1198"/>
      <c r="D29" s="1199"/>
      <c r="E29" s="1198"/>
      <c r="F29" s="803" t="s">
        <v>1575</v>
      </c>
      <c r="G29" s="1190"/>
      <c r="H29" s="804" t="s">
        <v>1590</v>
      </c>
      <c r="I29" s="807">
        <v>43438</v>
      </c>
      <c r="J29" s="802"/>
    </row>
    <row r="30" spans="1:10" s="793" customFormat="1" ht="23.1" customHeight="1">
      <c r="A30" s="1204"/>
      <c r="B30" s="1199"/>
      <c r="C30" s="1198"/>
      <c r="D30" s="1199"/>
      <c r="E30" s="1198"/>
      <c r="F30" s="803" t="s">
        <v>1138</v>
      </c>
      <c r="G30" s="1190"/>
      <c r="H30" s="804"/>
      <c r="I30" s="807"/>
      <c r="J30" s="802"/>
    </row>
    <row r="31" spans="1:10" s="793" customFormat="1" ht="23.1" customHeight="1">
      <c r="A31" s="1204"/>
      <c r="B31" s="1199"/>
      <c r="C31" s="1198"/>
      <c r="D31" s="1199"/>
      <c r="E31" s="1198"/>
      <c r="F31" s="803" t="s">
        <v>1576</v>
      </c>
      <c r="G31" s="1190"/>
      <c r="H31" s="804"/>
      <c r="I31" s="807"/>
      <c r="J31" s="802"/>
    </row>
    <row r="32" spans="1:10" s="793" customFormat="1" ht="23.1" customHeight="1">
      <c r="A32" s="1204"/>
      <c r="B32" s="1199"/>
      <c r="C32" s="1198"/>
      <c r="D32" s="1199"/>
      <c r="E32" s="1198"/>
      <c r="F32" s="803" t="s">
        <v>1577</v>
      </c>
      <c r="G32" s="1190"/>
      <c r="H32" s="804"/>
      <c r="I32" s="807"/>
      <c r="J32" s="802"/>
    </row>
    <row r="33" spans="1:10" s="793" customFormat="1" ht="23.1" customHeight="1">
      <c r="A33" s="1204"/>
      <c r="B33" s="1199"/>
      <c r="C33" s="1198"/>
      <c r="D33" s="1199"/>
      <c r="E33" s="1198"/>
      <c r="F33" s="803" t="s">
        <v>1578</v>
      </c>
      <c r="G33" s="1190"/>
      <c r="H33" s="804"/>
      <c r="I33" s="807"/>
      <c r="J33" s="802"/>
    </row>
    <row r="34" spans="1:10" s="793" customFormat="1" ht="23.1" customHeight="1">
      <c r="A34" s="1205"/>
      <c r="B34" s="1199"/>
      <c r="C34" s="1198"/>
      <c r="D34" s="1199"/>
      <c r="E34" s="1198"/>
      <c r="F34" s="803" t="s">
        <v>1579</v>
      </c>
      <c r="G34" s="1191"/>
      <c r="H34" s="804"/>
      <c r="I34" s="807"/>
      <c r="J34" s="802"/>
    </row>
    <row r="35" spans="1:10" s="793" customFormat="1" ht="23.1" customHeight="1">
      <c r="A35" s="1203">
        <v>4</v>
      </c>
      <c r="B35" s="1199" t="s">
        <v>1591</v>
      </c>
      <c r="C35" s="1198" t="s">
        <v>1592</v>
      </c>
      <c r="D35" s="1199" t="s">
        <v>1593</v>
      </c>
      <c r="E35" s="1198">
        <v>56438</v>
      </c>
      <c r="F35" s="803" t="s">
        <v>1135</v>
      </c>
      <c r="G35" s="1189" t="s">
        <v>1589</v>
      </c>
      <c r="H35" s="804"/>
      <c r="I35" s="807"/>
      <c r="J35" s="802"/>
    </row>
    <row r="36" spans="1:10" s="793" customFormat="1" ht="23.1" customHeight="1">
      <c r="A36" s="1204"/>
      <c r="B36" s="1199" t="s">
        <v>1591</v>
      </c>
      <c r="C36" s="1198" t="s">
        <v>1592</v>
      </c>
      <c r="D36" s="1199" t="s">
        <v>1593</v>
      </c>
      <c r="E36" s="1198">
        <v>56438</v>
      </c>
      <c r="F36" s="803" t="s">
        <v>1136</v>
      </c>
      <c r="G36" s="1190"/>
      <c r="H36" s="804"/>
      <c r="I36" s="807"/>
      <c r="J36" s="802"/>
    </row>
    <row r="37" spans="1:10" s="793" customFormat="1" ht="23.1" customHeight="1">
      <c r="A37" s="1204"/>
      <c r="B37" s="1199" t="s">
        <v>1591</v>
      </c>
      <c r="C37" s="1198" t="s">
        <v>1592</v>
      </c>
      <c r="D37" s="1199" t="s">
        <v>1593</v>
      </c>
      <c r="E37" s="1198">
        <v>56438</v>
      </c>
      <c r="F37" s="803" t="s">
        <v>1574</v>
      </c>
      <c r="G37" s="1190"/>
      <c r="H37" s="804"/>
      <c r="I37" s="807"/>
      <c r="J37" s="802"/>
    </row>
    <row r="38" spans="1:10" s="793" customFormat="1" ht="33" customHeight="1">
      <c r="A38" s="1204"/>
      <c r="B38" s="1199" t="s">
        <v>1591</v>
      </c>
      <c r="C38" s="1198" t="s">
        <v>1592</v>
      </c>
      <c r="D38" s="1199" t="s">
        <v>1593</v>
      </c>
      <c r="E38" s="1198">
        <v>56438</v>
      </c>
      <c r="F38" s="803" t="s">
        <v>1575</v>
      </c>
      <c r="G38" s="1190"/>
      <c r="H38" s="804" t="s">
        <v>1590</v>
      </c>
      <c r="I38" s="807">
        <v>43438</v>
      </c>
      <c r="J38" s="802"/>
    </row>
    <row r="39" spans="1:10" s="793" customFormat="1" ht="23.1" customHeight="1">
      <c r="A39" s="1204"/>
      <c r="B39" s="1199" t="s">
        <v>1591</v>
      </c>
      <c r="C39" s="1198" t="s">
        <v>1592</v>
      </c>
      <c r="D39" s="1199" t="s">
        <v>1593</v>
      </c>
      <c r="E39" s="1198">
        <v>56438</v>
      </c>
      <c r="F39" s="803" t="s">
        <v>1138</v>
      </c>
      <c r="G39" s="1190"/>
      <c r="H39" s="804"/>
      <c r="I39" s="807"/>
      <c r="J39" s="802"/>
    </row>
    <row r="40" spans="1:10" s="793" customFormat="1" ht="23.1" customHeight="1">
      <c r="A40" s="1204"/>
      <c r="B40" s="1199" t="s">
        <v>1591</v>
      </c>
      <c r="C40" s="1198" t="s">
        <v>1592</v>
      </c>
      <c r="D40" s="1199" t="s">
        <v>1593</v>
      </c>
      <c r="E40" s="1198">
        <v>56438</v>
      </c>
      <c r="F40" s="803" t="s">
        <v>1576</v>
      </c>
      <c r="G40" s="1190"/>
      <c r="H40" s="804"/>
      <c r="I40" s="807"/>
      <c r="J40" s="802"/>
    </row>
    <row r="41" spans="1:10" s="793" customFormat="1" ht="23.1" customHeight="1">
      <c r="A41" s="1204"/>
      <c r="B41" s="1199" t="s">
        <v>1591</v>
      </c>
      <c r="C41" s="1198" t="s">
        <v>1592</v>
      </c>
      <c r="D41" s="1199" t="s">
        <v>1593</v>
      </c>
      <c r="E41" s="1198">
        <v>56438</v>
      </c>
      <c r="F41" s="803" t="s">
        <v>1577</v>
      </c>
      <c r="G41" s="1190"/>
      <c r="H41" s="804"/>
      <c r="I41" s="807"/>
      <c r="J41" s="802"/>
    </row>
    <row r="42" spans="1:10" s="793" customFormat="1" ht="23.1" customHeight="1">
      <c r="A42" s="1204"/>
      <c r="B42" s="1199" t="s">
        <v>1591</v>
      </c>
      <c r="C42" s="1198" t="s">
        <v>1592</v>
      </c>
      <c r="D42" s="1199" t="s">
        <v>1593</v>
      </c>
      <c r="E42" s="1198">
        <v>56438</v>
      </c>
      <c r="F42" s="803" t="s">
        <v>1578</v>
      </c>
      <c r="G42" s="1190"/>
      <c r="H42" s="804"/>
      <c r="I42" s="807"/>
      <c r="J42" s="802"/>
    </row>
    <row r="43" spans="1:10" s="793" customFormat="1" ht="23.1" customHeight="1">
      <c r="A43" s="1205"/>
      <c r="B43" s="1199" t="s">
        <v>1591</v>
      </c>
      <c r="C43" s="1198" t="s">
        <v>1592</v>
      </c>
      <c r="D43" s="1199" t="s">
        <v>1593</v>
      </c>
      <c r="E43" s="1198">
        <v>56438</v>
      </c>
      <c r="F43" s="803" t="s">
        <v>1579</v>
      </c>
      <c r="G43" s="1191"/>
      <c r="H43" s="804"/>
      <c r="I43" s="807"/>
      <c r="J43" s="802"/>
    </row>
    <row r="44" spans="1:10" s="793" customFormat="1" ht="23.1" customHeight="1">
      <c r="A44" s="1203">
        <v>5</v>
      </c>
      <c r="B44" s="1199" t="s">
        <v>1594</v>
      </c>
      <c r="C44" s="1198" t="s">
        <v>1595</v>
      </c>
      <c r="D44" s="1199" t="s">
        <v>1596</v>
      </c>
      <c r="E44" s="1198">
        <v>91827</v>
      </c>
      <c r="F44" s="803" t="s">
        <v>1135</v>
      </c>
      <c r="G44" s="1189" t="s">
        <v>1589</v>
      </c>
      <c r="H44" s="804"/>
      <c r="I44" s="807"/>
      <c r="J44" s="802"/>
    </row>
    <row r="45" spans="1:10" s="793" customFormat="1" ht="23.1" customHeight="1">
      <c r="A45" s="1204"/>
      <c r="B45" s="1199" t="s">
        <v>1594</v>
      </c>
      <c r="C45" s="1198" t="s">
        <v>1595</v>
      </c>
      <c r="D45" s="1199" t="s">
        <v>1596</v>
      </c>
      <c r="E45" s="1198">
        <v>91827</v>
      </c>
      <c r="F45" s="803" t="s">
        <v>1136</v>
      </c>
      <c r="G45" s="1190"/>
      <c r="H45" s="804"/>
      <c r="I45" s="807"/>
      <c r="J45" s="802"/>
    </row>
    <row r="46" spans="1:10" s="793" customFormat="1" ht="23.1" customHeight="1">
      <c r="A46" s="1204"/>
      <c r="B46" s="1199" t="s">
        <v>1594</v>
      </c>
      <c r="C46" s="1198" t="s">
        <v>1595</v>
      </c>
      <c r="D46" s="1199" t="s">
        <v>1596</v>
      </c>
      <c r="E46" s="1198">
        <v>91827</v>
      </c>
      <c r="F46" s="803" t="s">
        <v>1574</v>
      </c>
      <c r="G46" s="1190"/>
      <c r="H46" s="804"/>
      <c r="I46" s="807"/>
      <c r="J46" s="802"/>
    </row>
    <row r="47" spans="1:10" s="793" customFormat="1" ht="33" customHeight="1">
      <c r="A47" s="1204"/>
      <c r="B47" s="1199" t="s">
        <v>1594</v>
      </c>
      <c r="C47" s="1198" t="s">
        <v>1595</v>
      </c>
      <c r="D47" s="1199" t="s">
        <v>1596</v>
      </c>
      <c r="E47" s="1198">
        <v>91827</v>
      </c>
      <c r="F47" s="803" t="s">
        <v>1575</v>
      </c>
      <c r="G47" s="1190"/>
      <c r="H47" s="804" t="s">
        <v>1590</v>
      </c>
      <c r="I47" s="807">
        <v>43438</v>
      </c>
      <c r="J47" s="802"/>
    </row>
    <row r="48" spans="1:10" s="793" customFormat="1" ht="23.1" customHeight="1">
      <c r="A48" s="1204"/>
      <c r="B48" s="1199" t="s">
        <v>1594</v>
      </c>
      <c r="C48" s="1198" t="s">
        <v>1595</v>
      </c>
      <c r="D48" s="1199" t="s">
        <v>1596</v>
      </c>
      <c r="E48" s="1198">
        <v>91827</v>
      </c>
      <c r="F48" s="803" t="s">
        <v>1138</v>
      </c>
      <c r="G48" s="1190"/>
      <c r="H48" s="804"/>
      <c r="I48" s="807"/>
      <c r="J48" s="802"/>
    </row>
    <row r="49" spans="1:10" s="793" customFormat="1" ht="23.1" customHeight="1">
      <c r="A49" s="1204"/>
      <c r="B49" s="1199" t="s">
        <v>1594</v>
      </c>
      <c r="C49" s="1198" t="s">
        <v>1595</v>
      </c>
      <c r="D49" s="1199" t="s">
        <v>1596</v>
      </c>
      <c r="E49" s="1198">
        <v>91827</v>
      </c>
      <c r="F49" s="803" t="s">
        <v>1576</v>
      </c>
      <c r="G49" s="1190"/>
      <c r="H49" s="804"/>
      <c r="I49" s="807"/>
      <c r="J49" s="802"/>
    </row>
    <row r="50" spans="1:10" s="793" customFormat="1" ht="23.1" customHeight="1">
      <c r="A50" s="1204"/>
      <c r="B50" s="1199" t="s">
        <v>1594</v>
      </c>
      <c r="C50" s="1198" t="s">
        <v>1595</v>
      </c>
      <c r="D50" s="1199" t="s">
        <v>1596</v>
      </c>
      <c r="E50" s="1198">
        <v>91827</v>
      </c>
      <c r="F50" s="803" t="s">
        <v>1577</v>
      </c>
      <c r="G50" s="1190"/>
      <c r="H50" s="804"/>
      <c r="I50" s="807"/>
      <c r="J50" s="802"/>
    </row>
    <row r="51" spans="1:10" s="793" customFormat="1" ht="23.1" customHeight="1">
      <c r="A51" s="1204"/>
      <c r="B51" s="1199" t="s">
        <v>1594</v>
      </c>
      <c r="C51" s="1198" t="s">
        <v>1595</v>
      </c>
      <c r="D51" s="1199" t="s">
        <v>1596</v>
      </c>
      <c r="E51" s="1198">
        <v>91827</v>
      </c>
      <c r="F51" s="803" t="s">
        <v>1578</v>
      </c>
      <c r="G51" s="1190"/>
      <c r="H51" s="804"/>
      <c r="I51" s="807"/>
      <c r="J51" s="802"/>
    </row>
    <row r="52" spans="1:10" s="793" customFormat="1" ht="23.1" customHeight="1">
      <c r="A52" s="1205"/>
      <c r="B52" s="1199" t="s">
        <v>1594</v>
      </c>
      <c r="C52" s="1198" t="s">
        <v>1595</v>
      </c>
      <c r="D52" s="1199" t="s">
        <v>1596</v>
      </c>
      <c r="E52" s="1198">
        <v>91827</v>
      </c>
      <c r="F52" s="803" t="s">
        <v>1579</v>
      </c>
      <c r="G52" s="1191"/>
      <c r="H52" s="804"/>
      <c r="I52" s="807"/>
      <c r="J52" s="802"/>
    </row>
    <row r="53" spans="1:10" ht="27" customHeight="1">
      <c r="A53" s="797" t="s">
        <v>1086</v>
      </c>
      <c r="B53" s="798" t="s">
        <v>1597</v>
      </c>
      <c r="C53" s="805"/>
      <c r="D53" s="800"/>
      <c r="E53" s="800"/>
      <c r="F53" s="800"/>
      <c r="G53" s="800"/>
      <c r="H53" s="800"/>
      <c r="I53" s="800"/>
      <c r="J53" s="800"/>
    </row>
    <row r="54" spans="1:10" s="793" customFormat="1" ht="32.1" customHeight="1">
      <c r="A54" s="1206">
        <v>6</v>
      </c>
      <c r="B54" s="1199" t="s">
        <v>1598</v>
      </c>
      <c r="C54" s="1198"/>
      <c r="D54" s="1195" t="s">
        <v>1599</v>
      </c>
      <c r="E54" s="1198">
        <v>6660000</v>
      </c>
      <c r="F54" s="1189" t="s">
        <v>1600</v>
      </c>
      <c r="G54" s="1186" t="s">
        <v>1601</v>
      </c>
      <c r="H54" s="1189" t="s">
        <v>1602</v>
      </c>
      <c r="I54" s="1186" t="s">
        <v>1603</v>
      </c>
      <c r="J54" s="1192"/>
    </row>
    <row r="55" spans="1:10" s="793" customFormat="1" ht="30" customHeight="1">
      <c r="A55" s="1206"/>
      <c r="B55" s="1199"/>
      <c r="C55" s="1198"/>
      <c r="D55" s="1196"/>
      <c r="E55" s="1198"/>
      <c r="F55" s="1190"/>
      <c r="G55" s="1187"/>
      <c r="H55" s="1190"/>
      <c r="I55" s="1187"/>
      <c r="J55" s="1193"/>
    </row>
    <row r="56" spans="1:10" s="793" customFormat="1" ht="29.1" customHeight="1">
      <c r="A56" s="1206"/>
      <c r="B56" s="1199"/>
      <c r="C56" s="1198"/>
      <c r="D56" s="1196"/>
      <c r="E56" s="1198"/>
      <c r="F56" s="1190"/>
      <c r="G56" s="1187"/>
      <c r="H56" s="1190"/>
      <c r="I56" s="1187"/>
      <c r="J56" s="1193"/>
    </row>
    <row r="57" spans="1:10" s="793" customFormat="1" ht="24.75" customHeight="1">
      <c r="A57" s="1206"/>
      <c r="B57" s="1199"/>
      <c r="C57" s="1198"/>
      <c r="D57" s="1197"/>
      <c r="E57" s="1198"/>
      <c r="F57" s="1191"/>
      <c r="G57" s="1188"/>
      <c r="H57" s="1191"/>
      <c r="I57" s="1188"/>
      <c r="J57" s="1194"/>
    </row>
    <row r="58" spans="1:10" s="793" customFormat="1" ht="23.1" customHeight="1">
      <c r="A58" s="1203">
        <v>7</v>
      </c>
      <c r="B58" s="1192" t="s">
        <v>1604</v>
      </c>
      <c r="C58" s="1192" t="s">
        <v>1605</v>
      </c>
      <c r="D58" s="1195" t="s">
        <v>1606</v>
      </c>
      <c r="E58" s="1192">
        <v>140218</v>
      </c>
      <c r="F58" s="803" t="s">
        <v>1135</v>
      </c>
      <c r="G58" s="1186" t="s">
        <v>1607</v>
      </c>
      <c r="H58" s="803"/>
      <c r="I58" s="803" t="s">
        <v>1304</v>
      </c>
      <c r="J58" s="802"/>
    </row>
    <row r="59" spans="1:10" s="793" customFormat="1" ht="23.1" customHeight="1">
      <c r="A59" s="1204"/>
      <c r="B59" s="1193"/>
      <c r="C59" s="1193"/>
      <c r="D59" s="1196"/>
      <c r="E59" s="1193"/>
      <c r="F59" s="803" t="s">
        <v>1136</v>
      </c>
      <c r="G59" s="1187"/>
      <c r="H59" s="803"/>
      <c r="I59" s="803" t="s">
        <v>1304</v>
      </c>
      <c r="J59" s="802"/>
    </row>
    <row r="60" spans="1:10" s="793" customFormat="1" ht="56.25" customHeight="1">
      <c r="A60" s="1204"/>
      <c r="B60" s="1193"/>
      <c r="C60" s="1193"/>
      <c r="D60" s="1196"/>
      <c r="E60" s="1193"/>
      <c r="F60" s="803" t="s">
        <v>1574</v>
      </c>
      <c r="G60" s="1187"/>
      <c r="H60" s="803" t="s">
        <v>1585</v>
      </c>
      <c r="I60" s="803" t="s">
        <v>1608</v>
      </c>
      <c r="J60" s="802"/>
    </row>
    <row r="61" spans="1:10" s="793" customFormat="1" ht="33" customHeight="1">
      <c r="A61" s="1204"/>
      <c r="B61" s="1193"/>
      <c r="C61" s="1193"/>
      <c r="D61" s="1196"/>
      <c r="E61" s="1193"/>
      <c r="F61" s="803" t="s">
        <v>1575</v>
      </c>
      <c r="G61" s="1187"/>
      <c r="H61" s="803"/>
      <c r="I61" s="803" t="s">
        <v>1304</v>
      </c>
      <c r="J61" s="802"/>
    </row>
    <row r="62" spans="1:10" s="793" customFormat="1" ht="23.1" customHeight="1">
      <c r="A62" s="1204"/>
      <c r="B62" s="1193"/>
      <c r="C62" s="1193"/>
      <c r="D62" s="1196"/>
      <c r="E62" s="1193"/>
      <c r="F62" s="803" t="s">
        <v>1138</v>
      </c>
      <c r="G62" s="1187"/>
      <c r="H62" s="803"/>
      <c r="I62" s="803" t="s">
        <v>1304</v>
      </c>
      <c r="J62" s="802"/>
    </row>
    <row r="63" spans="1:10" s="793" customFormat="1" ht="31.5" customHeight="1">
      <c r="A63" s="1204"/>
      <c r="B63" s="1193"/>
      <c r="C63" s="1193"/>
      <c r="D63" s="1196"/>
      <c r="E63" s="1193"/>
      <c r="F63" s="803" t="s">
        <v>1576</v>
      </c>
      <c r="G63" s="1187"/>
      <c r="H63" s="803" t="s">
        <v>1609</v>
      </c>
      <c r="I63" s="803" t="s">
        <v>1610</v>
      </c>
      <c r="J63" s="802"/>
    </row>
    <row r="64" spans="1:10" s="793" customFormat="1" ht="23.1" customHeight="1">
      <c r="A64" s="1204"/>
      <c r="B64" s="1193"/>
      <c r="C64" s="1193"/>
      <c r="D64" s="1196"/>
      <c r="E64" s="1193"/>
      <c r="F64" s="803" t="s">
        <v>1577</v>
      </c>
      <c r="G64" s="1187"/>
      <c r="H64" s="803"/>
      <c r="I64" s="803" t="s">
        <v>1304</v>
      </c>
      <c r="J64" s="802"/>
    </row>
    <row r="65" spans="1:10" s="793" customFormat="1" ht="23.1" customHeight="1">
      <c r="A65" s="1204"/>
      <c r="B65" s="1193"/>
      <c r="C65" s="1193"/>
      <c r="D65" s="1196"/>
      <c r="E65" s="1193"/>
      <c r="F65" s="803" t="s">
        <v>1578</v>
      </c>
      <c r="G65" s="1187"/>
      <c r="H65" s="803"/>
      <c r="I65" s="803" t="s">
        <v>1304</v>
      </c>
      <c r="J65" s="802"/>
    </row>
    <row r="66" spans="1:10" s="793" customFormat="1" ht="23.1" customHeight="1">
      <c r="A66" s="1205"/>
      <c r="B66" s="1194"/>
      <c r="C66" s="1194"/>
      <c r="D66" s="1197"/>
      <c r="E66" s="1194"/>
      <c r="F66" s="803" t="s">
        <v>1579</v>
      </c>
      <c r="G66" s="1188"/>
      <c r="H66" s="803" t="s">
        <v>1611</v>
      </c>
      <c r="I66" s="803" t="s">
        <v>1612</v>
      </c>
      <c r="J66" s="802"/>
    </row>
    <row r="67" spans="1:10" ht="27.95" customHeight="1">
      <c r="A67" s="1201" t="s">
        <v>1613</v>
      </c>
      <c r="B67" s="1201"/>
      <c r="C67" s="794"/>
      <c r="D67" s="794" t="s">
        <v>1614</v>
      </c>
    </row>
    <row r="68" spans="1:10" ht="33.950000000000003" customHeight="1">
      <c r="A68" s="797" t="s">
        <v>150</v>
      </c>
      <c r="B68" s="798" t="s">
        <v>1615</v>
      </c>
      <c r="C68" s="799"/>
      <c r="D68" s="800"/>
      <c r="E68" s="800"/>
      <c r="F68" s="800"/>
      <c r="G68" s="808"/>
    </row>
    <row r="69" spans="1:10" s="793" customFormat="1" ht="48.75" customHeight="1">
      <c r="A69" s="802">
        <v>1</v>
      </c>
      <c r="B69" s="801" t="s">
        <v>1616</v>
      </c>
      <c r="C69" s="801" t="s">
        <v>1617</v>
      </c>
      <c r="D69" s="801" t="s">
        <v>1618</v>
      </c>
      <c r="E69" s="802">
        <v>187000</v>
      </c>
      <c r="F69" s="801" t="s">
        <v>1619</v>
      </c>
      <c r="G69" s="801"/>
    </row>
    <row r="70" spans="1:10" s="793" customFormat="1" ht="65.25" customHeight="1">
      <c r="A70" s="802">
        <v>2</v>
      </c>
      <c r="B70" s="801" t="s">
        <v>1620</v>
      </c>
      <c r="C70" s="801" t="s">
        <v>1621</v>
      </c>
      <c r="D70" s="801" t="s">
        <v>1622</v>
      </c>
      <c r="E70" s="802">
        <v>250000</v>
      </c>
      <c r="F70" s="801" t="s">
        <v>1623</v>
      </c>
      <c r="G70" s="801"/>
    </row>
    <row r="71" spans="1:10" s="793" customFormat="1" ht="50.25" customHeight="1">
      <c r="A71" s="802">
        <v>3</v>
      </c>
      <c r="B71" s="801" t="s">
        <v>1624</v>
      </c>
      <c r="C71" s="801" t="s">
        <v>1625</v>
      </c>
      <c r="D71" s="801" t="s">
        <v>1626</v>
      </c>
      <c r="E71" s="802">
        <v>300000</v>
      </c>
      <c r="F71" s="801" t="s">
        <v>1627</v>
      </c>
      <c r="G71" s="801"/>
    </row>
    <row r="72" spans="1:10" ht="33.950000000000003" customHeight="1">
      <c r="A72" s="797" t="s">
        <v>586</v>
      </c>
      <c r="B72" s="798" t="s">
        <v>1628</v>
      </c>
      <c r="C72" s="805"/>
      <c r="D72" s="800"/>
      <c r="E72" s="800"/>
      <c r="F72" s="809"/>
      <c r="G72" s="808"/>
    </row>
    <row r="73" spans="1:10" s="793" customFormat="1" ht="38.25" customHeight="1">
      <c r="A73" s="802">
        <v>4</v>
      </c>
      <c r="B73" s="801" t="s">
        <v>1629</v>
      </c>
      <c r="C73" s="801"/>
      <c r="D73" s="801" t="s">
        <v>1630</v>
      </c>
      <c r="E73" s="802">
        <v>485000</v>
      </c>
      <c r="F73" s="801" t="s">
        <v>1631</v>
      </c>
      <c r="G73" s="801"/>
    </row>
    <row r="74" spans="1:10" ht="33.950000000000003" customHeight="1">
      <c r="A74" s="810" t="s">
        <v>1084</v>
      </c>
      <c r="B74" s="798" t="s">
        <v>1632</v>
      </c>
      <c r="C74" s="799"/>
      <c r="D74" s="800"/>
      <c r="E74" s="800"/>
      <c r="F74" s="800"/>
      <c r="G74" s="808"/>
    </row>
    <row r="75" spans="1:10" s="793" customFormat="1" ht="51" customHeight="1">
      <c r="A75" s="802">
        <v>5</v>
      </c>
      <c r="B75" s="811" t="s">
        <v>1633</v>
      </c>
      <c r="C75" s="812" t="s">
        <v>1634</v>
      </c>
      <c r="D75" s="813" t="s">
        <v>1635</v>
      </c>
      <c r="E75" s="814">
        <v>60000</v>
      </c>
      <c r="F75" s="815" t="s">
        <v>1636</v>
      </c>
      <c r="G75" s="801"/>
    </row>
    <row r="76" spans="1:10" s="793" customFormat="1" ht="48" customHeight="1">
      <c r="A76" s="802">
        <v>6</v>
      </c>
      <c r="B76" s="811" t="s">
        <v>1637</v>
      </c>
      <c r="C76" s="812" t="s">
        <v>1638</v>
      </c>
      <c r="D76" s="813" t="s">
        <v>1639</v>
      </c>
      <c r="E76" s="814">
        <v>600000</v>
      </c>
      <c r="F76" s="815" t="s">
        <v>1640</v>
      </c>
      <c r="G76" s="801"/>
    </row>
    <row r="77" spans="1:10" ht="33.950000000000003" customHeight="1">
      <c r="A77" s="797" t="s">
        <v>1088</v>
      </c>
      <c r="B77" s="798" t="s">
        <v>1641</v>
      </c>
      <c r="C77" s="799"/>
      <c r="D77" s="800"/>
      <c r="E77" s="800"/>
      <c r="F77" s="800"/>
      <c r="G77" s="808"/>
    </row>
    <row r="78" spans="1:10" s="793" customFormat="1" ht="72.75" customHeight="1">
      <c r="A78" s="802">
        <v>7</v>
      </c>
      <c r="B78" s="801" t="s">
        <v>1642</v>
      </c>
      <c r="C78" s="801" t="s">
        <v>1643</v>
      </c>
      <c r="D78" s="801" t="s">
        <v>1644</v>
      </c>
      <c r="E78" s="802">
        <v>48000</v>
      </c>
      <c r="F78" s="801" t="s">
        <v>1645</v>
      </c>
      <c r="G78" s="801"/>
    </row>
    <row r="79" spans="1:10" ht="30" customHeight="1">
      <c r="A79" s="1202"/>
      <c r="B79" s="1202"/>
      <c r="C79" s="1202"/>
      <c r="D79" s="1202"/>
      <c r="E79" s="1202"/>
      <c r="F79" s="1202"/>
      <c r="G79" s="1202"/>
      <c r="H79" s="1202"/>
      <c r="I79" s="1202"/>
      <c r="J79" s="1202"/>
    </row>
  </sheetData>
  <mergeCells count="49">
    <mergeCell ref="A2:J2"/>
    <mergeCell ref="A67:B67"/>
    <mergeCell ref="A79:J79"/>
    <mergeCell ref="A7:A15"/>
    <mergeCell ref="A17:A25"/>
    <mergeCell ref="A26:A34"/>
    <mergeCell ref="A35:A43"/>
    <mergeCell ref="A44:A52"/>
    <mergeCell ref="A54:A57"/>
    <mergeCell ref="A58:A66"/>
    <mergeCell ref="B58:B66"/>
    <mergeCell ref="C7:C15"/>
    <mergeCell ref="C17:C25"/>
    <mergeCell ref="C26:C34"/>
    <mergeCell ref="C35:C43"/>
    <mergeCell ref="C44:C52"/>
    <mergeCell ref="C54:C57"/>
    <mergeCell ref="C58:C66"/>
    <mergeCell ref="B7:B15"/>
    <mergeCell ref="B17:B25"/>
    <mergeCell ref="B26:B34"/>
    <mergeCell ref="B35:B43"/>
    <mergeCell ref="B44:B52"/>
    <mergeCell ref="B54:B57"/>
    <mergeCell ref="D58:D66"/>
    <mergeCell ref="E7:E15"/>
    <mergeCell ref="E17:E25"/>
    <mergeCell ref="E26:E34"/>
    <mergeCell ref="E35:E43"/>
    <mergeCell ref="E44:E52"/>
    <mergeCell ref="E54:E57"/>
    <mergeCell ref="E58:E66"/>
    <mergeCell ref="D7:D15"/>
    <mergeCell ref="D17:D25"/>
    <mergeCell ref="D26:D34"/>
    <mergeCell ref="D35:D43"/>
    <mergeCell ref="D44:D52"/>
    <mergeCell ref="D54:D57"/>
    <mergeCell ref="G7:G15"/>
    <mergeCell ref="G17:G25"/>
    <mergeCell ref="G26:G34"/>
    <mergeCell ref="G35:G43"/>
    <mergeCell ref="G44:G52"/>
    <mergeCell ref="G58:G66"/>
    <mergeCell ref="H54:H57"/>
    <mergeCell ref="I54:I57"/>
    <mergeCell ref="J54:J57"/>
    <mergeCell ref="F54:F57"/>
    <mergeCell ref="G54:G57"/>
  </mergeCells>
  <phoneticPr fontId="47" type="noConversion"/>
  <pageMargins left="0.7" right="0.7" top="0.75" bottom="0.75" header="0.3" footer="0.3"/>
  <headerFooter scaleWithDoc="0" alignWithMargins="0"/>
</worksheet>
</file>

<file path=xl/worksheets/sheet11.xml><?xml version="1.0" encoding="utf-8"?>
<worksheet xmlns="http://schemas.openxmlformats.org/spreadsheetml/2006/main" xmlns:r="http://schemas.openxmlformats.org/officeDocument/2006/relationships">
  <dimension ref="A1:HP506"/>
  <sheetViews>
    <sheetView workbookViewId="0">
      <pane xSplit="2" ySplit="5" topLeftCell="C254" activePane="bottomRight" state="frozen"/>
      <selection pane="topRight"/>
      <selection pane="bottomLeft"/>
      <selection pane="bottomRight" activeCell="C307" sqref="C307"/>
    </sheetView>
  </sheetViews>
  <sheetFormatPr defaultRowHeight="14.25"/>
  <cols>
    <col min="1" max="1" width="5.875" style="707" customWidth="1"/>
    <col min="2" max="2" width="26.5" style="707" customWidth="1"/>
    <col min="3" max="3" width="34.5" style="707" customWidth="1"/>
    <col min="4" max="4" width="9.125" style="708" customWidth="1"/>
    <col min="5" max="5" width="12.5" style="708" customWidth="1"/>
    <col min="6" max="6" width="13.375" style="708" customWidth="1"/>
    <col min="7" max="7" width="10.5" style="709" bestFit="1" customWidth="1"/>
    <col min="8" max="8" width="8.875" style="708" customWidth="1"/>
    <col min="9" max="9" width="10.25" style="710" customWidth="1"/>
    <col min="10" max="10" width="12.875" style="711" customWidth="1"/>
    <col min="11" max="11" width="10.125" style="712" customWidth="1"/>
    <col min="12" max="12" width="12.625" style="708" customWidth="1"/>
    <col min="13" max="13" width="11.875" style="707" customWidth="1"/>
    <col min="14" max="16384" width="9" style="707"/>
  </cols>
  <sheetData>
    <row r="1" spans="1:13">
      <c r="A1" s="707" t="s">
        <v>1117</v>
      </c>
    </row>
    <row r="2" spans="1:13" ht="30.75" customHeight="1">
      <c r="A2" s="1229" t="s">
        <v>1646</v>
      </c>
      <c r="B2" s="1229"/>
      <c r="C2" s="1229"/>
      <c r="D2" s="1229"/>
      <c r="E2" s="1229"/>
      <c r="F2" s="1229"/>
      <c r="G2" s="1229"/>
      <c r="H2" s="1229"/>
      <c r="I2" s="1229"/>
      <c r="J2" s="1229"/>
      <c r="K2" s="1229"/>
      <c r="L2" s="1229"/>
      <c r="M2" s="1229"/>
    </row>
    <row r="3" spans="1:13" ht="18.75" customHeight="1">
      <c r="A3" s="1230"/>
      <c r="B3" s="1230"/>
      <c r="C3" s="1230"/>
      <c r="D3" s="1230"/>
      <c r="E3" s="1230"/>
      <c r="F3" s="713"/>
      <c r="G3" s="1230"/>
      <c r="H3" s="1230"/>
      <c r="I3" s="713"/>
      <c r="L3" s="695" t="s">
        <v>1045</v>
      </c>
    </row>
    <row r="4" spans="1:13" s="684" customFormat="1" ht="21" customHeight="1">
      <c r="A4" s="1207" t="s">
        <v>1</v>
      </c>
      <c r="B4" s="1207" t="s">
        <v>2</v>
      </c>
      <c r="C4" s="1207" t="s">
        <v>3</v>
      </c>
      <c r="D4" s="1207" t="s">
        <v>1647</v>
      </c>
      <c r="E4" s="1207" t="s">
        <v>5</v>
      </c>
      <c r="F4" s="1207" t="s">
        <v>1648</v>
      </c>
      <c r="G4" s="1231" t="s">
        <v>1112</v>
      </c>
      <c r="H4" s="1232"/>
      <c r="I4" s="1233"/>
      <c r="J4" s="1207" t="s">
        <v>1649</v>
      </c>
      <c r="K4" s="1234" t="s">
        <v>1650</v>
      </c>
      <c r="L4" s="1207" t="s">
        <v>15</v>
      </c>
      <c r="M4" s="1207" t="s">
        <v>16</v>
      </c>
    </row>
    <row r="5" spans="1:13" s="684" customFormat="1" ht="24.95" customHeight="1">
      <c r="A5" s="1208"/>
      <c r="B5" s="1208"/>
      <c r="C5" s="1208"/>
      <c r="D5" s="1208"/>
      <c r="E5" s="1208"/>
      <c r="F5" s="1208"/>
      <c r="G5" s="714" t="s">
        <v>23</v>
      </c>
      <c r="H5" s="715" t="s">
        <v>24</v>
      </c>
      <c r="I5" s="715" t="s">
        <v>25</v>
      </c>
      <c r="J5" s="1208"/>
      <c r="K5" s="1235"/>
      <c r="L5" s="1208"/>
      <c r="M5" s="1208"/>
    </row>
    <row r="6" spans="1:13" s="668" customFormat="1" ht="30" customHeight="1">
      <c r="A6" s="491"/>
      <c r="B6" s="716" t="s">
        <v>1651</v>
      </c>
      <c r="C6" s="716"/>
      <c r="D6" s="715"/>
      <c r="E6" s="715">
        <f>E7+E131+E311</f>
        <v>45426408.852931023</v>
      </c>
      <c r="F6" s="715">
        <f>F7+F131+F311</f>
        <v>16535239.934820425</v>
      </c>
      <c r="G6" s="714">
        <f>G7+G131+G311</f>
        <v>5913158.2000000002</v>
      </c>
      <c r="H6" s="715">
        <f>H7+H131+H311</f>
        <v>1701741.2</v>
      </c>
      <c r="I6" s="715">
        <f>I7+I131+I311</f>
        <v>4211417</v>
      </c>
      <c r="J6" s="498"/>
      <c r="K6" s="499"/>
      <c r="L6" s="491"/>
      <c r="M6" s="489"/>
    </row>
    <row r="7" spans="1:13" s="668" customFormat="1" ht="38.25" customHeight="1">
      <c r="A7" s="715" t="s">
        <v>27</v>
      </c>
      <c r="B7" s="716" t="s">
        <v>1652</v>
      </c>
      <c r="C7" s="716"/>
      <c r="D7" s="715"/>
      <c r="E7" s="715">
        <f>E8+E12+E25+E59+E65</f>
        <v>11694686.004532566</v>
      </c>
      <c r="F7" s="715">
        <f>F8+F12+F25+F59+F65</f>
        <v>2746951.02</v>
      </c>
      <c r="G7" s="714">
        <f>G8+G12+G25+G59+G65</f>
        <v>1637053.2</v>
      </c>
      <c r="H7" s="715">
        <f>H8+H12+H25+H59+H65</f>
        <v>1124857.2</v>
      </c>
      <c r="I7" s="715">
        <f>I8+I12+I25+I59+I65</f>
        <v>512196</v>
      </c>
      <c r="J7" s="498"/>
      <c r="K7" s="499"/>
      <c r="L7" s="491"/>
      <c r="M7" s="489"/>
    </row>
    <row r="8" spans="1:13" s="668" customFormat="1" ht="38.25" customHeight="1">
      <c r="A8" s="715" t="s">
        <v>29</v>
      </c>
      <c r="B8" s="716" t="s">
        <v>1653</v>
      </c>
      <c r="C8" s="716"/>
      <c r="D8" s="715"/>
      <c r="E8" s="715">
        <f>SUM(E9:E11)</f>
        <v>1885000</v>
      </c>
      <c r="F8" s="715">
        <f>SUM(F9:F11)</f>
        <v>645000</v>
      </c>
      <c r="G8" s="714">
        <f>SUM(G9:G11)</f>
        <v>380000</v>
      </c>
      <c r="H8" s="715">
        <f>SUM(H9:H11)</f>
        <v>380000</v>
      </c>
      <c r="I8" s="715"/>
      <c r="J8" s="498"/>
      <c r="K8" s="499"/>
      <c r="L8" s="491"/>
      <c r="M8" s="489"/>
    </row>
    <row r="9" spans="1:13" s="664" customFormat="1" ht="37.5" customHeight="1">
      <c r="A9" s="488">
        <v>1</v>
      </c>
      <c r="B9" s="489" t="s">
        <v>1654</v>
      </c>
      <c r="C9" s="489" t="s">
        <v>1655</v>
      </c>
      <c r="D9" s="491" t="s">
        <v>1151</v>
      </c>
      <c r="E9" s="491">
        <v>1200000</v>
      </c>
      <c r="F9" s="491">
        <v>625000</v>
      </c>
      <c r="G9" s="717">
        <v>270000</v>
      </c>
      <c r="H9" s="491">
        <v>270000</v>
      </c>
      <c r="I9" s="739"/>
      <c r="J9" s="500" t="s">
        <v>89</v>
      </c>
      <c r="K9" s="499" t="s">
        <v>36</v>
      </c>
      <c r="L9" s="491" t="s">
        <v>1656</v>
      </c>
      <c r="M9" s="738"/>
    </row>
    <row r="10" spans="1:13" s="664" customFormat="1" ht="37.5" customHeight="1">
      <c r="A10" s="488">
        <v>2</v>
      </c>
      <c r="B10" s="718" t="s">
        <v>1162</v>
      </c>
      <c r="C10" s="489" t="s">
        <v>1163</v>
      </c>
      <c r="D10" s="719" t="s">
        <v>56</v>
      </c>
      <c r="E10" s="488">
        <v>185000</v>
      </c>
      <c r="F10" s="491">
        <v>20000</v>
      </c>
      <c r="G10" s="717">
        <v>30000</v>
      </c>
      <c r="H10" s="488">
        <v>30000</v>
      </c>
      <c r="I10" s="491"/>
      <c r="J10" s="498" t="s">
        <v>1657</v>
      </c>
      <c r="K10" s="499" t="s">
        <v>646</v>
      </c>
      <c r="L10" s="491" t="s">
        <v>1656</v>
      </c>
      <c r="M10" s="490"/>
    </row>
    <row r="11" spans="1:13" s="664" customFormat="1" ht="42" customHeight="1">
      <c r="A11" s="488">
        <v>3</v>
      </c>
      <c r="B11" s="489" t="s">
        <v>1658</v>
      </c>
      <c r="C11" s="489" t="s">
        <v>1659</v>
      </c>
      <c r="D11" s="491" t="s">
        <v>233</v>
      </c>
      <c r="E11" s="491">
        <v>500000</v>
      </c>
      <c r="F11" s="491"/>
      <c r="G11" s="717">
        <v>80000</v>
      </c>
      <c r="H11" s="488">
        <v>80000</v>
      </c>
      <c r="I11" s="491"/>
      <c r="J11" s="500" t="s">
        <v>1660</v>
      </c>
      <c r="K11" s="499" t="s">
        <v>331</v>
      </c>
      <c r="L11" s="491" t="s">
        <v>1661</v>
      </c>
      <c r="M11" s="490"/>
    </row>
    <row r="12" spans="1:13" s="668" customFormat="1" ht="38.25" customHeight="1">
      <c r="A12" s="715" t="s">
        <v>43</v>
      </c>
      <c r="B12" s="716" t="s">
        <v>1662</v>
      </c>
      <c r="C12" s="716"/>
      <c r="D12" s="715"/>
      <c r="E12" s="715">
        <f>SUM(E13:E24)</f>
        <v>6148861</v>
      </c>
      <c r="F12" s="715">
        <f>SUM(F13:F24)</f>
        <v>1438149</v>
      </c>
      <c r="G12" s="714">
        <f>SUM(G13:G24)</f>
        <v>745260</v>
      </c>
      <c r="H12" s="715">
        <f>SUM(H13:H24)</f>
        <v>341560</v>
      </c>
      <c r="I12" s="715">
        <f>SUM(I13:I24)</f>
        <v>403700</v>
      </c>
      <c r="J12" s="498"/>
      <c r="K12" s="499"/>
      <c r="L12" s="491"/>
      <c r="M12" s="489"/>
    </row>
    <row r="13" spans="1:13" s="664" customFormat="1" ht="50.25" customHeight="1">
      <c r="A13" s="1227">
        <v>4</v>
      </c>
      <c r="B13" s="1223" t="s">
        <v>1663</v>
      </c>
      <c r="C13" s="716" t="s">
        <v>1664</v>
      </c>
      <c r="D13" s="491" t="s">
        <v>1665</v>
      </c>
      <c r="E13" s="491">
        <v>526000</v>
      </c>
      <c r="F13" s="491">
        <v>200000</v>
      </c>
      <c r="G13" s="717">
        <v>120000</v>
      </c>
      <c r="H13" s="488">
        <v>120000</v>
      </c>
      <c r="I13" s="491"/>
      <c r="J13" s="500" t="s">
        <v>457</v>
      </c>
      <c r="K13" s="499" t="s">
        <v>36</v>
      </c>
      <c r="L13" s="491" t="s">
        <v>1194</v>
      </c>
      <c r="M13" s="490"/>
    </row>
    <row r="14" spans="1:13" s="664" customFormat="1" ht="45" customHeight="1">
      <c r="A14" s="1227"/>
      <c r="B14" s="1223"/>
      <c r="C14" s="716" t="s">
        <v>1666</v>
      </c>
      <c r="D14" s="491" t="s">
        <v>1151</v>
      </c>
      <c r="E14" s="491">
        <v>433000</v>
      </c>
      <c r="F14" s="491">
        <v>31518</v>
      </c>
      <c r="G14" s="717">
        <v>60000</v>
      </c>
      <c r="H14" s="491">
        <v>60000</v>
      </c>
      <c r="I14" s="488"/>
      <c r="J14" s="500" t="s">
        <v>457</v>
      </c>
      <c r="K14" s="488" t="s">
        <v>36</v>
      </c>
      <c r="L14" s="491" t="s">
        <v>1194</v>
      </c>
      <c r="M14" s="490"/>
    </row>
    <row r="15" spans="1:13" s="668" customFormat="1" ht="43.5" customHeight="1">
      <c r="A15" s="1227"/>
      <c r="B15" s="1223"/>
      <c r="C15" s="720" t="s">
        <v>1667</v>
      </c>
      <c r="D15" s="491" t="s">
        <v>1668</v>
      </c>
      <c r="E15" s="491">
        <v>495448</v>
      </c>
      <c r="F15" s="491">
        <v>191050</v>
      </c>
      <c r="G15" s="717">
        <v>127510</v>
      </c>
      <c r="H15" s="491">
        <v>127510</v>
      </c>
      <c r="I15" s="488"/>
      <c r="J15" s="500" t="s">
        <v>105</v>
      </c>
      <c r="K15" s="488" t="s">
        <v>36</v>
      </c>
      <c r="L15" s="491" t="s">
        <v>1669</v>
      </c>
      <c r="M15" s="500" t="s">
        <v>1670</v>
      </c>
    </row>
    <row r="16" spans="1:13" s="668" customFormat="1" ht="40.5" customHeight="1">
      <c r="A16" s="1227"/>
      <c r="B16" s="1223"/>
      <c r="C16" s="720" t="s">
        <v>1671</v>
      </c>
      <c r="D16" s="491" t="s">
        <v>1665</v>
      </c>
      <c r="E16" s="491">
        <v>124776</v>
      </c>
      <c r="F16" s="491">
        <v>54620</v>
      </c>
      <c r="G16" s="717">
        <v>29050</v>
      </c>
      <c r="H16" s="488">
        <v>29050</v>
      </c>
      <c r="I16" s="491"/>
      <c r="J16" s="500" t="s">
        <v>105</v>
      </c>
      <c r="K16" s="488" t="s">
        <v>36</v>
      </c>
      <c r="L16" s="491" t="s">
        <v>1672</v>
      </c>
      <c r="M16" s="500" t="s">
        <v>1673</v>
      </c>
    </row>
    <row r="17" spans="1:13" s="668" customFormat="1" ht="44.25" customHeight="1">
      <c r="A17" s="1227"/>
      <c r="B17" s="1223"/>
      <c r="C17" s="720" t="s">
        <v>1674</v>
      </c>
      <c r="D17" s="491" t="s">
        <v>34</v>
      </c>
      <c r="E17" s="491">
        <v>296000</v>
      </c>
      <c r="F17" s="491"/>
      <c r="G17" s="717">
        <v>5000</v>
      </c>
      <c r="H17" s="491">
        <f>G17</f>
        <v>5000</v>
      </c>
      <c r="I17" s="488"/>
      <c r="J17" s="500" t="s">
        <v>1675</v>
      </c>
      <c r="K17" s="499" t="s">
        <v>331</v>
      </c>
      <c r="L17" s="491" t="s">
        <v>1194</v>
      </c>
      <c r="M17" s="490"/>
    </row>
    <row r="18" spans="1:13" s="664" customFormat="1" ht="67.5" customHeight="1">
      <c r="A18" s="488">
        <v>5</v>
      </c>
      <c r="B18" s="489" t="s">
        <v>1676</v>
      </c>
      <c r="C18" s="489" t="s">
        <v>1677</v>
      </c>
      <c r="D18" s="491" t="s">
        <v>599</v>
      </c>
      <c r="E18" s="491">
        <v>1178200</v>
      </c>
      <c r="F18" s="491">
        <v>86000</v>
      </c>
      <c r="G18" s="717">
        <v>120000</v>
      </c>
      <c r="H18" s="488"/>
      <c r="I18" s="491">
        <v>120000</v>
      </c>
      <c r="J18" s="500" t="s">
        <v>1164</v>
      </c>
      <c r="K18" s="499" t="s">
        <v>36</v>
      </c>
      <c r="L18" s="491" t="s">
        <v>1678</v>
      </c>
      <c r="M18" s="490"/>
    </row>
    <row r="19" spans="1:13" s="664" customFormat="1" ht="57" customHeight="1">
      <c r="A19" s="488">
        <v>6</v>
      </c>
      <c r="B19" s="489" t="s">
        <v>1679</v>
      </c>
      <c r="C19" s="489" t="s">
        <v>1680</v>
      </c>
      <c r="D19" s="491" t="s">
        <v>1681</v>
      </c>
      <c r="E19" s="491">
        <v>765337</v>
      </c>
      <c r="F19" s="491">
        <v>732601</v>
      </c>
      <c r="G19" s="717">
        <v>35700</v>
      </c>
      <c r="H19" s="488"/>
      <c r="I19" s="491">
        <v>35700</v>
      </c>
      <c r="J19" s="500" t="s">
        <v>1682</v>
      </c>
      <c r="K19" s="499" t="s">
        <v>36</v>
      </c>
      <c r="L19" s="491" t="s">
        <v>1683</v>
      </c>
      <c r="M19" s="489" t="s">
        <v>1684</v>
      </c>
    </row>
    <row r="20" spans="1:13" s="664" customFormat="1" ht="63" customHeight="1">
      <c r="A20" s="488">
        <v>7</v>
      </c>
      <c r="B20" s="489" t="s">
        <v>1219</v>
      </c>
      <c r="C20" s="489" t="s">
        <v>1685</v>
      </c>
      <c r="D20" s="491" t="s">
        <v>48</v>
      </c>
      <c r="E20" s="719">
        <v>370919</v>
      </c>
      <c r="F20" s="719">
        <v>50550</v>
      </c>
      <c r="G20" s="721">
        <v>79200</v>
      </c>
      <c r="H20" s="488"/>
      <c r="I20" s="719">
        <v>79200</v>
      </c>
      <c r="J20" s="500" t="s">
        <v>1686</v>
      </c>
      <c r="K20" s="499" t="s">
        <v>36</v>
      </c>
      <c r="L20" s="491" t="s">
        <v>1687</v>
      </c>
      <c r="M20" s="490"/>
    </row>
    <row r="21" spans="1:13" s="668" customFormat="1" ht="52.5" customHeight="1">
      <c r="A21" s="488">
        <v>8</v>
      </c>
      <c r="B21" s="489" t="s">
        <v>1688</v>
      </c>
      <c r="C21" s="489" t="s">
        <v>1689</v>
      </c>
      <c r="D21" s="491" t="s">
        <v>883</v>
      </c>
      <c r="E21" s="491">
        <v>530000</v>
      </c>
      <c r="F21" s="491"/>
      <c r="G21" s="717">
        <v>30000</v>
      </c>
      <c r="H21" s="491"/>
      <c r="I21" s="491">
        <v>30000</v>
      </c>
      <c r="J21" s="498" t="s">
        <v>1690</v>
      </c>
      <c r="K21" s="499" t="s">
        <v>341</v>
      </c>
      <c r="L21" s="491" t="s">
        <v>1691</v>
      </c>
      <c r="M21" s="489"/>
    </row>
    <row r="22" spans="1:13" s="668" customFormat="1" ht="55.5" customHeight="1">
      <c r="A22" s="1220">
        <v>9</v>
      </c>
      <c r="B22" s="1214" t="s">
        <v>1692</v>
      </c>
      <c r="C22" s="716" t="s">
        <v>1693</v>
      </c>
      <c r="D22" s="491" t="s">
        <v>614</v>
      </c>
      <c r="E22" s="491">
        <v>840000</v>
      </c>
      <c r="F22" s="491">
        <v>950</v>
      </c>
      <c r="G22" s="717">
        <v>38000</v>
      </c>
      <c r="H22" s="491"/>
      <c r="I22" s="491">
        <v>38000</v>
      </c>
      <c r="J22" s="498" t="s">
        <v>1694</v>
      </c>
      <c r="K22" s="499" t="s">
        <v>331</v>
      </c>
      <c r="L22" s="491" t="s">
        <v>1691</v>
      </c>
      <c r="M22" s="489"/>
    </row>
    <row r="23" spans="1:13" s="668" customFormat="1" ht="54" customHeight="1">
      <c r="A23" s="1221"/>
      <c r="B23" s="1216"/>
      <c r="C23" s="716" t="s">
        <v>1695</v>
      </c>
      <c r="D23" s="491" t="s">
        <v>614</v>
      </c>
      <c r="E23" s="491">
        <v>339048</v>
      </c>
      <c r="F23" s="491">
        <v>39360</v>
      </c>
      <c r="G23" s="717">
        <v>50800</v>
      </c>
      <c r="H23" s="491"/>
      <c r="I23" s="491">
        <v>50800</v>
      </c>
      <c r="J23" s="498" t="s">
        <v>1696</v>
      </c>
      <c r="K23" s="499" t="s">
        <v>160</v>
      </c>
      <c r="L23" s="491" t="s">
        <v>1697</v>
      </c>
      <c r="M23" s="489"/>
    </row>
    <row r="24" spans="1:13" s="668" customFormat="1" ht="43.5" customHeight="1">
      <c r="A24" s="488">
        <v>10</v>
      </c>
      <c r="B24" s="489" t="s">
        <v>1698</v>
      </c>
      <c r="C24" s="489" t="s">
        <v>1699</v>
      </c>
      <c r="D24" s="491" t="s">
        <v>56</v>
      </c>
      <c r="E24" s="491">
        <v>250133</v>
      </c>
      <c r="F24" s="491">
        <v>51500</v>
      </c>
      <c r="G24" s="717">
        <v>50000</v>
      </c>
      <c r="H24" s="491"/>
      <c r="I24" s="491">
        <v>50000</v>
      </c>
      <c r="J24" s="498" t="s">
        <v>1700</v>
      </c>
      <c r="K24" s="499" t="s">
        <v>36</v>
      </c>
      <c r="L24" s="491" t="s">
        <v>1701</v>
      </c>
      <c r="M24" s="489"/>
    </row>
    <row r="25" spans="1:13" s="696" customFormat="1" ht="34.5" customHeight="1">
      <c r="A25" s="725" t="s">
        <v>74</v>
      </c>
      <c r="B25" s="716" t="s">
        <v>1702</v>
      </c>
      <c r="C25" s="720"/>
      <c r="D25" s="715"/>
      <c r="E25" s="715">
        <f>SUM(E26:E58)</f>
        <v>2318157.12</v>
      </c>
      <c r="F25" s="715">
        <f>SUM(F26:F58)</f>
        <v>257390</v>
      </c>
      <c r="G25" s="714">
        <f>SUM(G26:G58)</f>
        <v>232220</v>
      </c>
      <c r="H25" s="715">
        <f>SUM(H26:H58)</f>
        <v>144480</v>
      </c>
      <c r="I25" s="715">
        <f>SUM(I26:I58)</f>
        <v>87740</v>
      </c>
      <c r="J25" s="740"/>
      <c r="K25" s="741"/>
      <c r="L25" s="715"/>
      <c r="M25" s="738"/>
    </row>
    <row r="26" spans="1:13" s="696" customFormat="1" ht="66.75" customHeight="1">
      <c r="A26" s="1227">
        <v>11</v>
      </c>
      <c r="B26" s="1223" t="s">
        <v>1703</v>
      </c>
      <c r="C26" s="720" t="s">
        <v>1704</v>
      </c>
      <c r="D26" s="726" t="s">
        <v>233</v>
      </c>
      <c r="E26" s="727">
        <v>410000</v>
      </c>
      <c r="F26" s="727">
        <v>150</v>
      </c>
      <c r="G26" s="717">
        <v>5000</v>
      </c>
      <c r="H26" s="715"/>
      <c r="I26" s="488">
        <v>5000</v>
      </c>
      <c r="J26" s="498" t="s">
        <v>113</v>
      </c>
      <c r="K26" s="499" t="s">
        <v>331</v>
      </c>
      <c r="L26" s="488" t="s">
        <v>1705</v>
      </c>
      <c r="M26" s="500" t="s">
        <v>1706</v>
      </c>
    </row>
    <row r="27" spans="1:13" s="696" customFormat="1" ht="72" customHeight="1">
      <c r="A27" s="1227"/>
      <c r="B27" s="1223"/>
      <c r="C27" s="720" t="s">
        <v>1707</v>
      </c>
      <c r="D27" s="726" t="s">
        <v>233</v>
      </c>
      <c r="E27" s="727">
        <v>443000</v>
      </c>
      <c r="F27" s="727">
        <v>150</v>
      </c>
      <c r="G27" s="717">
        <v>10000</v>
      </c>
      <c r="H27" s="715"/>
      <c r="I27" s="488">
        <v>10000</v>
      </c>
      <c r="J27" s="498" t="s">
        <v>113</v>
      </c>
      <c r="K27" s="499" t="s">
        <v>331</v>
      </c>
      <c r="L27" s="488" t="s">
        <v>1708</v>
      </c>
      <c r="M27" s="500" t="s">
        <v>1709</v>
      </c>
    </row>
    <row r="28" spans="1:13" s="664" customFormat="1" ht="42" customHeight="1">
      <c r="A28" s="488">
        <v>12</v>
      </c>
      <c r="B28" s="489" t="s">
        <v>1710</v>
      </c>
      <c r="C28" s="489" t="s">
        <v>1711</v>
      </c>
      <c r="D28" s="491" t="s">
        <v>1151</v>
      </c>
      <c r="E28" s="491">
        <v>32657</v>
      </c>
      <c r="F28" s="491">
        <v>20580</v>
      </c>
      <c r="G28" s="717">
        <v>8440</v>
      </c>
      <c r="H28" s="491"/>
      <c r="I28" s="488">
        <v>8440</v>
      </c>
      <c r="J28" s="500" t="s">
        <v>89</v>
      </c>
      <c r="K28" s="499" t="s">
        <v>36</v>
      </c>
      <c r="L28" s="491" t="s">
        <v>920</v>
      </c>
      <c r="M28" s="490" t="s">
        <v>1712</v>
      </c>
    </row>
    <row r="29" spans="1:13" s="664" customFormat="1" ht="42" customHeight="1">
      <c r="A29" s="488">
        <v>13</v>
      </c>
      <c r="B29" s="489" t="s">
        <v>1713</v>
      </c>
      <c r="C29" s="490" t="s">
        <v>1714</v>
      </c>
      <c r="D29" s="491" t="s">
        <v>48</v>
      </c>
      <c r="E29" s="491">
        <v>136461</v>
      </c>
      <c r="F29" s="491">
        <v>66000</v>
      </c>
      <c r="G29" s="717">
        <v>25000</v>
      </c>
      <c r="H29" s="491">
        <v>25000</v>
      </c>
      <c r="I29" s="488"/>
      <c r="J29" s="742" t="s">
        <v>89</v>
      </c>
      <c r="K29" s="499" t="s">
        <v>36</v>
      </c>
      <c r="L29" s="491" t="s">
        <v>1381</v>
      </c>
      <c r="M29" s="490"/>
    </row>
    <row r="30" spans="1:13" s="664" customFormat="1" ht="42" customHeight="1">
      <c r="A30" s="488">
        <v>14</v>
      </c>
      <c r="B30" s="489" t="s">
        <v>1715</v>
      </c>
      <c r="C30" s="489" t="s">
        <v>1716</v>
      </c>
      <c r="D30" s="491" t="s">
        <v>1717</v>
      </c>
      <c r="E30" s="491">
        <v>9730</v>
      </c>
      <c r="F30" s="491">
        <v>230</v>
      </c>
      <c r="G30" s="717">
        <v>9500</v>
      </c>
      <c r="H30" s="491">
        <v>9500</v>
      </c>
      <c r="I30" s="488"/>
      <c r="J30" s="500" t="s">
        <v>105</v>
      </c>
      <c r="K30" s="488" t="s">
        <v>36</v>
      </c>
      <c r="L30" s="491" t="s">
        <v>1381</v>
      </c>
      <c r="M30" s="490"/>
    </row>
    <row r="31" spans="1:13" s="664" customFormat="1" ht="44.25" customHeight="1">
      <c r="A31" s="488">
        <v>15</v>
      </c>
      <c r="B31" s="490" t="s">
        <v>1718</v>
      </c>
      <c r="C31" s="490" t="s">
        <v>1719</v>
      </c>
      <c r="D31" s="488" t="s">
        <v>233</v>
      </c>
      <c r="E31" s="491">
        <v>232507</v>
      </c>
      <c r="F31" s="488">
        <v>150</v>
      </c>
      <c r="G31" s="717">
        <v>11000</v>
      </c>
      <c r="H31" s="491">
        <v>11000</v>
      </c>
      <c r="I31" s="491"/>
      <c r="J31" s="500" t="s">
        <v>113</v>
      </c>
      <c r="K31" s="499" t="s">
        <v>331</v>
      </c>
      <c r="L31" s="491" t="s">
        <v>1720</v>
      </c>
      <c r="M31" s="490"/>
    </row>
    <row r="32" spans="1:13" s="664" customFormat="1" ht="39.75" customHeight="1">
      <c r="A32" s="488">
        <v>16</v>
      </c>
      <c r="B32" s="489" t="s">
        <v>1721</v>
      </c>
      <c r="C32" s="728" t="s">
        <v>1722</v>
      </c>
      <c r="D32" s="491" t="s">
        <v>208</v>
      </c>
      <c r="E32" s="491">
        <v>9093</v>
      </c>
      <c r="F32" s="491">
        <v>2500</v>
      </c>
      <c r="G32" s="717">
        <v>3500</v>
      </c>
      <c r="H32" s="488">
        <v>3500</v>
      </c>
      <c r="I32" s="488"/>
      <c r="J32" s="500" t="s">
        <v>1723</v>
      </c>
      <c r="K32" s="499" t="s">
        <v>36</v>
      </c>
      <c r="L32" s="491" t="s">
        <v>1194</v>
      </c>
      <c r="M32" s="490"/>
    </row>
    <row r="33" spans="1:13" s="664" customFormat="1" ht="41.25" customHeight="1">
      <c r="A33" s="488">
        <v>17</v>
      </c>
      <c r="B33" s="728" t="s">
        <v>1724</v>
      </c>
      <c r="C33" s="728" t="s">
        <v>1725</v>
      </c>
      <c r="D33" s="491" t="s">
        <v>1726</v>
      </c>
      <c r="E33" s="729">
        <v>10035</v>
      </c>
      <c r="F33" s="491">
        <v>9600</v>
      </c>
      <c r="G33" s="717">
        <v>435</v>
      </c>
      <c r="H33" s="491">
        <v>435</v>
      </c>
      <c r="I33" s="488"/>
      <c r="J33" s="500" t="s">
        <v>105</v>
      </c>
      <c r="K33" s="499" t="s">
        <v>36</v>
      </c>
      <c r="L33" s="491" t="s">
        <v>1194</v>
      </c>
      <c r="M33" s="489"/>
    </row>
    <row r="34" spans="1:13" s="668" customFormat="1" ht="42.75" customHeight="1">
      <c r="A34" s="488">
        <v>18</v>
      </c>
      <c r="B34" s="489" t="s">
        <v>1727</v>
      </c>
      <c r="C34" s="489" t="s">
        <v>1728</v>
      </c>
      <c r="D34" s="491" t="s">
        <v>56</v>
      </c>
      <c r="E34" s="491">
        <v>17356</v>
      </c>
      <c r="F34" s="491">
        <v>300</v>
      </c>
      <c r="G34" s="717">
        <v>7000</v>
      </c>
      <c r="H34" s="491"/>
      <c r="I34" s="491">
        <v>7000</v>
      </c>
      <c r="J34" s="498" t="s">
        <v>89</v>
      </c>
      <c r="K34" s="499" t="s">
        <v>36</v>
      </c>
      <c r="L34" s="488" t="s">
        <v>1729</v>
      </c>
      <c r="M34" s="490" t="s">
        <v>1712</v>
      </c>
    </row>
    <row r="35" spans="1:13" s="668" customFormat="1" ht="43.5" customHeight="1">
      <c r="A35" s="488">
        <v>19</v>
      </c>
      <c r="B35" s="489" t="s">
        <v>1730</v>
      </c>
      <c r="C35" s="730" t="s">
        <v>1731</v>
      </c>
      <c r="D35" s="731" t="s">
        <v>208</v>
      </c>
      <c r="E35" s="731">
        <v>4346</v>
      </c>
      <c r="F35" s="731">
        <v>100</v>
      </c>
      <c r="G35" s="732">
        <v>3800</v>
      </c>
      <c r="H35" s="731"/>
      <c r="I35" s="491">
        <v>3800</v>
      </c>
      <c r="J35" s="743" t="s">
        <v>89</v>
      </c>
      <c r="K35" s="499" t="s">
        <v>36</v>
      </c>
      <c r="L35" s="744" t="s">
        <v>1708</v>
      </c>
      <c r="M35" s="745" t="s">
        <v>1712</v>
      </c>
    </row>
    <row r="36" spans="1:13" s="668" customFormat="1" ht="41.25" customHeight="1">
      <c r="A36" s="488">
        <v>20</v>
      </c>
      <c r="B36" s="489" t="s">
        <v>1732</v>
      </c>
      <c r="C36" s="730" t="s">
        <v>1733</v>
      </c>
      <c r="D36" s="731" t="s">
        <v>208</v>
      </c>
      <c r="E36" s="731">
        <v>6792</v>
      </c>
      <c r="F36" s="731">
        <v>100</v>
      </c>
      <c r="G36" s="732">
        <v>4800</v>
      </c>
      <c r="H36" s="731"/>
      <c r="I36" s="491">
        <v>4800</v>
      </c>
      <c r="J36" s="743" t="s">
        <v>89</v>
      </c>
      <c r="K36" s="499" t="s">
        <v>36</v>
      </c>
      <c r="L36" s="744" t="s">
        <v>1734</v>
      </c>
      <c r="M36" s="745" t="s">
        <v>1712</v>
      </c>
    </row>
    <row r="37" spans="1:13" s="668" customFormat="1" ht="42" customHeight="1">
      <c r="A37" s="488">
        <v>21</v>
      </c>
      <c r="B37" s="489" t="s">
        <v>1735</v>
      </c>
      <c r="C37" s="489" t="s">
        <v>1736</v>
      </c>
      <c r="D37" s="491" t="s">
        <v>1665</v>
      </c>
      <c r="E37" s="491">
        <v>9118</v>
      </c>
      <c r="F37" s="491">
        <v>5100</v>
      </c>
      <c r="G37" s="717">
        <v>4010</v>
      </c>
      <c r="H37" s="491">
        <v>4010</v>
      </c>
      <c r="I37" s="491"/>
      <c r="J37" s="500" t="s">
        <v>105</v>
      </c>
      <c r="K37" s="499" t="s">
        <v>36</v>
      </c>
      <c r="L37" s="491" t="s">
        <v>1708</v>
      </c>
      <c r="M37" s="490"/>
    </row>
    <row r="38" spans="1:13" s="664" customFormat="1" ht="43.5" customHeight="1">
      <c r="A38" s="488">
        <v>22</v>
      </c>
      <c r="B38" s="733" t="s">
        <v>1737</v>
      </c>
      <c r="C38" s="733" t="s">
        <v>78</v>
      </c>
      <c r="D38" s="734" t="s">
        <v>48</v>
      </c>
      <c r="E38" s="734">
        <v>91370</v>
      </c>
      <c r="F38" s="734">
        <v>39200</v>
      </c>
      <c r="G38" s="735">
        <v>18000</v>
      </c>
      <c r="H38" s="734">
        <v>18000</v>
      </c>
      <c r="I38" s="488"/>
      <c r="J38" s="500" t="s">
        <v>1738</v>
      </c>
      <c r="K38" s="499" t="s">
        <v>36</v>
      </c>
      <c r="L38" s="488" t="s">
        <v>1415</v>
      </c>
      <c r="M38" s="490"/>
    </row>
    <row r="39" spans="1:13" s="664" customFormat="1" ht="71.25" customHeight="1">
      <c r="A39" s="488">
        <v>23</v>
      </c>
      <c r="B39" s="489" t="s">
        <v>1739</v>
      </c>
      <c r="C39" s="489" t="s">
        <v>1740</v>
      </c>
      <c r="D39" s="488" t="s">
        <v>883</v>
      </c>
      <c r="E39" s="491">
        <v>190385</v>
      </c>
      <c r="F39" s="491">
        <v>1500</v>
      </c>
      <c r="G39" s="717">
        <v>22500</v>
      </c>
      <c r="H39" s="490"/>
      <c r="I39" s="488">
        <v>22500</v>
      </c>
      <c r="J39" s="498" t="s">
        <v>89</v>
      </c>
      <c r="K39" s="499" t="s">
        <v>36</v>
      </c>
      <c r="L39" s="491" t="s">
        <v>1741</v>
      </c>
      <c r="M39" s="490" t="s">
        <v>1712</v>
      </c>
    </row>
    <row r="40" spans="1:13" s="668" customFormat="1" ht="47.25" customHeight="1">
      <c r="A40" s="488">
        <v>24</v>
      </c>
      <c r="B40" s="489" t="s">
        <v>1742</v>
      </c>
      <c r="C40" s="730" t="s">
        <v>1743</v>
      </c>
      <c r="D40" s="731" t="s">
        <v>208</v>
      </c>
      <c r="E40" s="731">
        <v>3716</v>
      </c>
      <c r="F40" s="731">
        <v>100</v>
      </c>
      <c r="G40" s="732">
        <v>2700</v>
      </c>
      <c r="H40" s="489"/>
      <c r="I40" s="731">
        <v>2700</v>
      </c>
      <c r="J40" s="743" t="s">
        <v>89</v>
      </c>
      <c r="K40" s="499" t="s">
        <v>36</v>
      </c>
      <c r="L40" s="744" t="s">
        <v>1744</v>
      </c>
      <c r="M40" s="745" t="s">
        <v>1712</v>
      </c>
    </row>
    <row r="41" spans="1:13" s="668" customFormat="1" ht="48" customHeight="1">
      <c r="A41" s="488">
        <v>25</v>
      </c>
      <c r="B41" s="489" t="s">
        <v>1745</v>
      </c>
      <c r="C41" s="730" t="s">
        <v>1746</v>
      </c>
      <c r="D41" s="731" t="s">
        <v>208</v>
      </c>
      <c r="E41" s="731">
        <v>2086</v>
      </c>
      <c r="F41" s="731">
        <v>80</v>
      </c>
      <c r="G41" s="732">
        <v>1500</v>
      </c>
      <c r="H41" s="489"/>
      <c r="I41" s="731">
        <v>1500</v>
      </c>
      <c r="J41" s="743" t="s">
        <v>89</v>
      </c>
      <c r="K41" s="499" t="s">
        <v>36</v>
      </c>
      <c r="L41" s="744" t="s">
        <v>1744</v>
      </c>
      <c r="M41" s="745" t="s">
        <v>1712</v>
      </c>
    </row>
    <row r="42" spans="1:13" s="668" customFormat="1" ht="45.75" customHeight="1">
      <c r="A42" s="488">
        <v>26</v>
      </c>
      <c r="B42" s="490" t="s">
        <v>1747</v>
      </c>
      <c r="C42" s="490" t="s">
        <v>1748</v>
      </c>
      <c r="D42" s="488" t="s">
        <v>48</v>
      </c>
      <c r="E42" s="736">
        <v>22793</v>
      </c>
      <c r="F42" s="488">
        <v>18000</v>
      </c>
      <c r="G42" s="717">
        <v>4790</v>
      </c>
      <c r="H42" s="488">
        <v>4790</v>
      </c>
      <c r="I42" s="491"/>
      <c r="J42" s="500" t="s">
        <v>89</v>
      </c>
      <c r="K42" s="499" t="s">
        <v>36</v>
      </c>
      <c r="L42" s="488" t="s">
        <v>1749</v>
      </c>
      <c r="M42" s="490"/>
    </row>
    <row r="43" spans="1:13" s="697" customFormat="1" ht="54" customHeight="1">
      <c r="A43" s="488">
        <v>27</v>
      </c>
      <c r="B43" s="490" t="s">
        <v>1750</v>
      </c>
      <c r="C43" s="728" t="s">
        <v>1751</v>
      </c>
      <c r="D43" s="491" t="s">
        <v>56</v>
      </c>
      <c r="E43" s="491">
        <v>141974</v>
      </c>
      <c r="F43" s="491">
        <v>13000</v>
      </c>
      <c r="G43" s="717">
        <v>18000</v>
      </c>
      <c r="H43" s="491"/>
      <c r="I43" s="491">
        <v>18000</v>
      </c>
      <c r="J43" s="498" t="s">
        <v>89</v>
      </c>
      <c r="K43" s="499" t="s">
        <v>36</v>
      </c>
      <c r="L43" s="491" t="s">
        <v>1752</v>
      </c>
      <c r="M43" s="490"/>
    </row>
    <row r="44" spans="1:13" s="664" customFormat="1" ht="49.5" customHeight="1">
      <c r="A44" s="488">
        <v>28</v>
      </c>
      <c r="B44" s="489" t="s">
        <v>1753</v>
      </c>
      <c r="C44" s="489" t="s">
        <v>1754</v>
      </c>
      <c r="D44" s="491" t="s">
        <v>56</v>
      </c>
      <c r="E44" s="491">
        <v>13000</v>
      </c>
      <c r="F44" s="726">
        <v>500</v>
      </c>
      <c r="G44" s="717">
        <v>1500</v>
      </c>
      <c r="H44" s="491">
        <v>1500</v>
      </c>
      <c r="I44" s="488"/>
      <c r="J44" s="498" t="s">
        <v>1755</v>
      </c>
      <c r="K44" s="499" t="s">
        <v>36</v>
      </c>
      <c r="L44" s="491" t="s">
        <v>1756</v>
      </c>
      <c r="M44" s="489" t="s">
        <v>1757</v>
      </c>
    </row>
    <row r="45" spans="1:13" s="664" customFormat="1" ht="49.5" customHeight="1">
      <c r="A45" s="488">
        <v>29</v>
      </c>
      <c r="B45" s="489" t="s">
        <v>1758</v>
      </c>
      <c r="C45" s="489" t="s">
        <v>1759</v>
      </c>
      <c r="D45" s="491" t="s">
        <v>1760</v>
      </c>
      <c r="E45" s="491">
        <v>10389.6</v>
      </c>
      <c r="F45" s="726"/>
      <c r="G45" s="717">
        <v>1000</v>
      </c>
      <c r="H45" s="491">
        <v>1000</v>
      </c>
      <c r="I45" s="488"/>
      <c r="J45" s="498" t="s">
        <v>89</v>
      </c>
      <c r="K45" s="499" t="s">
        <v>36</v>
      </c>
      <c r="L45" s="491" t="s">
        <v>1194</v>
      </c>
      <c r="M45" s="489"/>
    </row>
    <row r="46" spans="1:13" s="668" customFormat="1" ht="46.5" customHeight="1">
      <c r="A46" s="488">
        <v>30</v>
      </c>
      <c r="B46" s="489" t="s">
        <v>1761</v>
      </c>
      <c r="C46" s="489" t="s">
        <v>1762</v>
      </c>
      <c r="D46" s="491" t="s">
        <v>34</v>
      </c>
      <c r="E46" s="491">
        <v>2997</v>
      </c>
      <c r="F46" s="491">
        <v>200</v>
      </c>
      <c r="G46" s="717">
        <v>1100</v>
      </c>
      <c r="H46" s="491">
        <v>1100</v>
      </c>
      <c r="I46" s="491"/>
      <c r="J46" s="498" t="s">
        <v>1763</v>
      </c>
      <c r="K46" s="499" t="s">
        <v>90</v>
      </c>
      <c r="L46" s="491" t="s">
        <v>1180</v>
      </c>
      <c r="M46" s="490"/>
    </row>
    <row r="47" spans="1:13" s="664" customFormat="1" ht="45.75" customHeight="1">
      <c r="A47" s="1220">
        <v>31</v>
      </c>
      <c r="B47" s="1224" t="s">
        <v>1764</v>
      </c>
      <c r="C47" s="737" t="s">
        <v>1765</v>
      </c>
      <c r="D47" s="734" t="s">
        <v>48</v>
      </c>
      <c r="E47" s="734">
        <v>90816</v>
      </c>
      <c r="F47" s="734">
        <v>42850</v>
      </c>
      <c r="G47" s="735">
        <v>26000</v>
      </c>
      <c r="H47" s="734">
        <v>26000</v>
      </c>
      <c r="I47" s="488"/>
      <c r="J47" s="500" t="s">
        <v>1738</v>
      </c>
      <c r="K47" s="499" t="s">
        <v>36</v>
      </c>
      <c r="L47" s="488" t="s">
        <v>1415</v>
      </c>
      <c r="M47" s="490"/>
    </row>
    <row r="48" spans="1:13" s="664" customFormat="1" ht="47.25" customHeight="1">
      <c r="A48" s="1222"/>
      <c r="B48" s="1225"/>
      <c r="C48" s="737" t="s">
        <v>1766</v>
      </c>
      <c r="D48" s="734" t="s">
        <v>208</v>
      </c>
      <c r="E48" s="734">
        <v>25818</v>
      </c>
      <c r="F48" s="734">
        <v>8000</v>
      </c>
      <c r="G48" s="735">
        <v>8000</v>
      </c>
      <c r="H48" s="734">
        <v>8000</v>
      </c>
      <c r="I48" s="488"/>
      <c r="J48" s="500" t="s">
        <v>1767</v>
      </c>
      <c r="K48" s="499" t="s">
        <v>36</v>
      </c>
      <c r="L48" s="488" t="s">
        <v>1415</v>
      </c>
      <c r="M48" s="490"/>
    </row>
    <row r="49" spans="1:13" s="664" customFormat="1" ht="47.25" customHeight="1">
      <c r="A49" s="1222"/>
      <c r="B49" s="1225"/>
      <c r="C49" s="737" t="s">
        <v>1768</v>
      </c>
      <c r="D49" s="734" t="s">
        <v>64</v>
      </c>
      <c r="E49" s="734">
        <v>12300</v>
      </c>
      <c r="F49" s="734"/>
      <c r="G49" s="735">
        <v>500</v>
      </c>
      <c r="H49" s="734">
        <v>500</v>
      </c>
      <c r="I49" s="488"/>
      <c r="J49" s="500" t="s">
        <v>1769</v>
      </c>
      <c r="K49" s="499" t="s">
        <v>331</v>
      </c>
      <c r="L49" s="488" t="s">
        <v>1415</v>
      </c>
      <c r="M49" s="490"/>
    </row>
    <row r="50" spans="1:13" s="664" customFormat="1" ht="47.25" customHeight="1">
      <c r="A50" s="1221"/>
      <c r="B50" s="1226"/>
      <c r="C50" s="737" t="s">
        <v>1770</v>
      </c>
      <c r="D50" s="734" t="s">
        <v>64</v>
      </c>
      <c r="E50" s="734">
        <v>18700</v>
      </c>
      <c r="F50" s="734"/>
      <c r="G50" s="735">
        <v>500</v>
      </c>
      <c r="H50" s="734">
        <v>500</v>
      </c>
      <c r="I50" s="488"/>
      <c r="J50" s="500" t="s">
        <v>1769</v>
      </c>
      <c r="K50" s="499" t="s">
        <v>114</v>
      </c>
      <c r="L50" s="488" t="s">
        <v>1415</v>
      </c>
      <c r="M50" s="490"/>
    </row>
    <row r="51" spans="1:13" s="664" customFormat="1" ht="41.25" customHeight="1">
      <c r="A51" s="488">
        <v>32</v>
      </c>
      <c r="B51" s="489" t="s">
        <v>1771</v>
      </c>
      <c r="C51" s="490" t="s">
        <v>1772</v>
      </c>
      <c r="D51" s="491" t="s">
        <v>883</v>
      </c>
      <c r="E51" s="491">
        <v>76417</v>
      </c>
      <c r="F51" s="491">
        <v>10000</v>
      </c>
      <c r="G51" s="717">
        <v>10000</v>
      </c>
      <c r="H51" s="491">
        <v>10000</v>
      </c>
      <c r="I51" s="488"/>
      <c r="J51" s="500" t="s">
        <v>89</v>
      </c>
      <c r="K51" s="499" t="s">
        <v>36</v>
      </c>
      <c r="L51" s="488" t="s">
        <v>1381</v>
      </c>
      <c r="M51" s="489" t="s">
        <v>1712</v>
      </c>
    </row>
    <row r="52" spans="1:13" s="664" customFormat="1" ht="56.25" customHeight="1">
      <c r="A52" s="488">
        <v>33</v>
      </c>
      <c r="B52" s="490" t="s">
        <v>1773</v>
      </c>
      <c r="C52" s="490" t="s">
        <v>1774</v>
      </c>
      <c r="D52" s="488" t="s">
        <v>208</v>
      </c>
      <c r="E52" s="491">
        <v>28314</v>
      </c>
      <c r="F52" s="488">
        <v>500</v>
      </c>
      <c r="G52" s="717">
        <v>5000</v>
      </c>
      <c r="H52" s="491">
        <v>1000</v>
      </c>
      <c r="I52" s="491">
        <v>4000</v>
      </c>
      <c r="J52" s="500" t="s">
        <v>1775</v>
      </c>
      <c r="K52" s="499" t="s">
        <v>106</v>
      </c>
      <c r="L52" s="491" t="s">
        <v>1556</v>
      </c>
      <c r="M52" s="490" t="s">
        <v>1776</v>
      </c>
    </row>
    <row r="53" spans="1:13" s="664" customFormat="1" ht="39.75" customHeight="1">
      <c r="A53" s="488">
        <v>34</v>
      </c>
      <c r="B53" s="490" t="s">
        <v>1777</v>
      </c>
      <c r="C53" s="490" t="s">
        <v>1778</v>
      </c>
      <c r="D53" s="488" t="s">
        <v>34</v>
      </c>
      <c r="E53" s="491">
        <v>12907.52</v>
      </c>
      <c r="F53" s="488"/>
      <c r="G53" s="717">
        <v>5000</v>
      </c>
      <c r="H53" s="491">
        <v>5000</v>
      </c>
      <c r="I53" s="491"/>
      <c r="J53" s="500" t="s">
        <v>1779</v>
      </c>
      <c r="K53" s="499" t="s">
        <v>450</v>
      </c>
      <c r="L53" s="491" t="s">
        <v>1415</v>
      </c>
      <c r="M53" s="490"/>
    </row>
    <row r="54" spans="1:13" s="664" customFormat="1" ht="37.5" customHeight="1">
      <c r="A54" s="488">
        <v>35</v>
      </c>
      <c r="B54" s="728" t="s">
        <v>1780</v>
      </c>
      <c r="C54" s="728" t="s">
        <v>1781</v>
      </c>
      <c r="D54" s="491" t="s">
        <v>1726</v>
      </c>
      <c r="E54" s="729">
        <v>12962</v>
      </c>
      <c r="F54" s="491">
        <v>10500</v>
      </c>
      <c r="G54" s="717">
        <v>2460</v>
      </c>
      <c r="H54" s="491">
        <v>2460</v>
      </c>
      <c r="I54" s="491"/>
      <c r="J54" s="498" t="s">
        <v>105</v>
      </c>
      <c r="K54" s="499" t="s">
        <v>36</v>
      </c>
      <c r="L54" s="491" t="s">
        <v>1194</v>
      </c>
      <c r="M54" s="489"/>
    </row>
    <row r="55" spans="1:13" s="664" customFormat="1" ht="46.5" customHeight="1">
      <c r="A55" s="488">
        <v>36</v>
      </c>
      <c r="B55" s="489" t="s">
        <v>1782</v>
      </c>
      <c r="C55" s="489" t="s">
        <v>1783</v>
      </c>
      <c r="D55" s="491" t="s">
        <v>1717</v>
      </c>
      <c r="E55" s="491">
        <v>11035</v>
      </c>
      <c r="F55" s="491">
        <v>8000</v>
      </c>
      <c r="G55" s="717">
        <v>3035</v>
      </c>
      <c r="H55" s="491">
        <v>3035</v>
      </c>
      <c r="I55" s="488"/>
      <c r="J55" s="742" t="s">
        <v>105</v>
      </c>
      <c r="K55" s="499" t="s">
        <v>36</v>
      </c>
      <c r="L55" s="491" t="s">
        <v>1381</v>
      </c>
      <c r="M55" s="490"/>
    </row>
    <row r="56" spans="1:13" s="697" customFormat="1" ht="46.5" customHeight="1">
      <c r="A56" s="488">
        <v>37</v>
      </c>
      <c r="B56" s="489" t="s">
        <v>1784</v>
      </c>
      <c r="C56" s="489" t="s">
        <v>1785</v>
      </c>
      <c r="D56" s="491" t="s">
        <v>34</v>
      </c>
      <c r="E56" s="491">
        <v>16800</v>
      </c>
      <c r="F56" s="491"/>
      <c r="G56" s="717">
        <v>4000</v>
      </c>
      <c r="H56" s="491">
        <v>4000</v>
      </c>
      <c r="I56" s="488"/>
      <c r="J56" s="742" t="s">
        <v>1786</v>
      </c>
      <c r="K56" s="499" t="s">
        <v>646</v>
      </c>
      <c r="L56" s="491" t="s">
        <v>1787</v>
      </c>
      <c r="M56" s="490"/>
    </row>
    <row r="57" spans="1:13" s="697" customFormat="1" ht="46.5" customHeight="1">
      <c r="A57" s="488">
        <v>38</v>
      </c>
      <c r="B57" s="489" t="s">
        <v>1788</v>
      </c>
      <c r="C57" s="489" t="s">
        <v>1789</v>
      </c>
      <c r="D57" s="491" t="s">
        <v>64</v>
      </c>
      <c r="E57" s="491">
        <v>210000</v>
      </c>
      <c r="F57" s="491"/>
      <c r="G57" s="717">
        <v>2650</v>
      </c>
      <c r="H57" s="491">
        <v>2650</v>
      </c>
      <c r="I57" s="488"/>
      <c r="J57" s="742" t="s">
        <v>118</v>
      </c>
      <c r="K57" s="499" t="s">
        <v>646</v>
      </c>
      <c r="L57" s="491" t="s">
        <v>1218</v>
      </c>
      <c r="M57" s="490"/>
    </row>
    <row r="58" spans="1:13" s="697" customFormat="1" ht="46.5" customHeight="1">
      <c r="A58" s="488">
        <v>39</v>
      </c>
      <c r="B58" s="489" t="s">
        <v>1790</v>
      </c>
      <c r="C58" s="489" t="s">
        <v>1791</v>
      </c>
      <c r="D58" s="491" t="s">
        <v>34</v>
      </c>
      <c r="E58" s="491">
        <v>2282</v>
      </c>
      <c r="F58" s="491"/>
      <c r="G58" s="717">
        <v>1500</v>
      </c>
      <c r="H58" s="491">
        <v>1500</v>
      </c>
      <c r="I58" s="488"/>
      <c r="J58" s="742" t="s">
        <v>1792</v>
      </c>
      <c r="K58" s="499" t="s">
        <v>646</v>
      </c>
      <c r="L58" s="491" t="s">
        <v>920</v>
      </c>
      <c r="M58" s="490"/>
    </row>
    <row r="59" spans="1:13" s="665" customFormat="1" ht="42" customHeight="1">
      <c r="A59" s="725" t="s">
        <v>83</v>
      </c>
      <c r="B59" s="716" t="s">
        <v>1793</v>
      </c>
      <c r="C59" s="738"/>
      <c r="D59" s="715"/>
      <c r="E59" s="715">
        <f>SUM(E60:E64)</f>
        <v>178496</v>
      </c>
      <c r="F59" s="715">
        <f>SUM(F60:F64)</f>
        <v>93716.72</v>
      </c>
      <c r="G59" s="715">
        <f>SUM(G60:G64)</f>
        <v>31650</v>
      </c>
      <c r="H59" s="715">
        <f>SUM(H60:H64)</f>
        <v>13794</v>
      </c>
      <c r="I59" s="715">
        <f>SUM(I60:I64)</f>
        <v>17856</v>
      </c>
      <c r="J59" s="746"/>
      <c r="K59" s="741"/>
      <c r="L59" s="715"/>
      <c r="M59" s="738"/>
    </row>
    <row r="60" spans="1:13" s="698" customFormat="1" ht="52.5" customHeight="1">
      <c r="A60" s="488">
        <v>40</v>
      </c>
      <c r="B60" s="489" t="s">
        <v>1794</v>
      </c>
      <c r="C60" s="489" t="s">
        <v>1795</v>
      </c>
      <c r="D60" s="491" t="s">
        <v>1665</v>
      </c>
      <c r="E60" s="491">
        <v>34703</v>
      </c>
      <c r="F60" s="491">
        <v>17016.72</v>
      </c>
      <c r="G60" s="717">
        <v>10000</v>
      </c>
      <c r="H60" s="491">
        <v>10000</v>
      </c>
      <c r="I60" s="491"/>
      <c r="J60" s="498" t="s">
        <v>1796</v>
      </c>
      <c r="K60" s="499" t="s">
        <v>36</v>
      </c>
      <c r="L60" s="491" t="s">
        <v>1797</v>
      </c>
      <c r="M60" s="489" t="s">
        <v>1798</v>
      </c>
    </row>
    <row r="61" spans="1:13" s="664" customFormat="1" ht="48" customHeight="1">
      <c r="A61" s="488">
        <v>41</v>
      </c>
      <c r="B61" s="489" t="s">
        <v>1799</v>
      </c>
      <c r="C61" s="489" t="s">
        <v>1800</v>
      </c>
      <c r="D61" s="491" t="s">
        <v>48</v>
      </c>
      <c r="E61" s="491">
        <v>120000</v>
      </c>
      <c r="F61" s="491">
        <v>70000</v>
      </c>
      <c r="G61" s="717">
        <f>I61+H61</f>
        <v>15000</v>
      </c>
      <c r="H61" s="491"/>
      <c r="I61" s="491">
        <v>15000</v>
      </c>
      <c r="J61" s="498" t="s">
        <v>457</v>
      </c>
      <c r="K61" s="499" t="s">
        <v>36</v>
      </c>
      <c r="L61" s="491" t="s">
        <v>1083</v>
      </c>
      <c r="M61" s="489"/>
    </row>
    <row r="62" spans="1:13" s="668" customFormat="1" ht="47.25" customHeight="1">
      <c r="A62" s="488">
        <v>42</v>
      </c>
      <c r="B62" s="489" t="s">
        <v>1801</v>
      </c>
      <c r="C62" s="489" t="s">
        <v>1802</v>
      </c>
      <c r="D62" s="491" t="s">
        <v>1151</v>
      </c>
      <c r="E62" s="491">
        <v>17000</v>
      </c>
      <c r="F62" s="491">
        <v>6400</v>
      </c>
      <c r="G62" s="717">
        <v>1000</v>
      </c>
      <c r="H62" s="491"/>
      <c r="I62" s="491">
        <v>1000</v>
      </c>
      <c r="J62" s="498" t="s">
        <v>1803</v>
      </c>
      <c r="K62" s="499" t="s">
        <v>36</v>
      </c>
      <c r="L62" s="491" t="s">
        <v>1194</v>
      </c>
      <c r="M62" s="489"/>
    </row>
    <row r="63" spans="1:13" s="664" customFormat="1" ht="47.25" customHeight="1">
      <c r="A63" s="488">
        <v>43</v>
      </c>
      <c r="B63" s="489" t="s">
        <v>1804</v>
      </c>
      <c r="C63" s="489" t="s">
        <v>1805</v>
      </c>
      <c r="D63" s="491" t="s">
        <v>34</v>
      </c>
      <c r="E63" s="491">
        <v>4356</v>
      </c>
      <c r="F63" s="488">
        <v>300</v>
      </c>
      <c r="G63" s="717">
        <v>3650</v>
      </c>
      <c r="H63" s="491">
        <v>1794</v>
      </c>
      <c r="I63" s="491">
        <v>1856</v>
      </c>
      <c r="J63" s="498" t="s">
        <v>1806</v>
      </c>
      <c r="K63" s="499" t="s">
        <v>160</v>
      </c>
      <c r="L63" s="491" t="s">
        <v>1180</v>
      </c>
      <c r="M63" s="490"/>
    </row>
    <row r="64" spans="1:13" s="668" customFormat="1" ht="51" customHeight="1">
      <c r="A64" s="488">
        <v>44</v>
      </c>
      <c r="B64" s="677" t="s">
        <v>1807</v>
      </c>
      <c r="C64" s="677" t="s">
        <v>1808</v>
      </c>
      <c r="D64" s="678" t="s">
        <v>34</v>
      </c>
      <c r="E64" s="678">
        <v>2437</v>
      </c>
      <c r="F64" s="678"/>
      <c r="G64" s="717">
        <v>2000</v>
      </c>
      <c r="H64" s="678">
        <v>2000</v>
      </c>
      <c r="I64" s="678"/>
      <c r="J64" s="679" t="s">
        <v>1809</v>
      </c>
      <c r="K64" s="688" t="s">
        <v>90</v>
      </c>
      <c r="L64" s="678" t="s">
        <v>1180</v>
      </c>
      <c r="M64" s="677"/>
    </row>
    <row r="65" spans="1:179" s="665" customFormat="1" ht="39" customHeight="1">
      <c r="A65" s="725" t="s">
        <v>1056</v>
      </c>
      <c r="B65" s="716" t="s">
        <v>1810</v>
      </c>
      <c r="C65" s="716"/>
      <c r="D65" s="715"/>
      <c r="E65" s="715">
        <f>SUM(E66:E130)</f>
        <v>1164171.8845325657</v>
      </c>
      <c r="F65" s="715">
        <f>SUM(F66:F130)</f>
        <v>312695.3</v>
      </c>
      <c r="G65" s="714">
        <f>SUM(G66:G130)</f>
        <v>247923.20000000001</v>
      </c>
      <c r="H65" s="715">
        <f>SUM(H66:H130)</f>
        <v>245023.2</v>
      </c>
      <c r="I65" s="715">
        <f>SUM(I66:I130)</f>
        <v>2900</v>
      </c>
      <c r="J65" s="755"/>
      <c r="K65" s="741"/>
      <c r="L65" s="715"/>
      <c r="M65" s="738"/>
    </row>
    <row r="66" spans="1:179" s="668" customFormat="1" ht="57" customHeight="1">
      <c r="A66" s="488">
        <v>45</v>
      </c>
      <c r="B66" s="489" t="s">
        <v>1811</v>
      </c>
      <c r="C66" s="489" t="s">
        <v>1812</v>
      </c>
      <c r="D66" s="491" t="s">
        <v>1813</v>
      </c>
      <c r="E66" s="491">
        <v>155062</v>
      </c>
      <c r="F66" s="491">
        <v>84100</v>
      </c>
      <c r="G66" s="717">
        <v>43640</v>
      </c>
      <c r="H66" s="491">
        <v>43640</v>
      </c>
      <c r="I66" s="491"/>
      <c r="J66" s="498" t="s">
        <v>1814</v>
      </c>
      <c r="K66" s="499" t="s">
        <v>36</v>
      </c>
      <c r="L66" s="491" t="s">
        <v>1815</v>
      </c>
      <c r="M66" s="489" t="s">
        <v>1816</v>
      </c>
    </row>
    <row r="67" spans="1:179" s="663" customFormat="1" ht="53.25" customHeight="1">
      <c r="A67" s="488">
        <v>46</v>
      </c>
      <c r="B67" s="490" t="s">
        <v>1817</v>
      </c>
      <c r="C67" s="490" t="s">
        <v>1818</v>
      </c>
      <c r="D67" s="488" t="s">
        <v>1681</v>
      </c>
      <c r="E67" s="488">
        <v>56287</v>
      </c>
      <c r="F67" s="488">
        <v>55970</v>
      </c>
      <c r="G67" s="717">
        <v>320</v>
      </c>
      <c r="H67" s="488">
        <v>320</v>
      </c>
      <c r="I67" s="488"/>
      <c r="J67" s="500" t="s">
        <v>1819</v>
      </c>
      <c r="K67" s="499" t="s">
        <v>36</v>
      </c>
      <c r="L67" s="491" t="s">
        <v>1820</v>
      </c>
      <c r="M67" s="489"/>
    </row>
    <row r="68" spans="1:179" s="663" customFormat="1" ht="63" customHeight="1">
      <c r="A68" s="488">
        <v>47</v>
      </c>
      <c r="B68" s="490" t="s">
        <v>1821</v>
      </c>
      <c r="C68" s="490" t="s">
        <v>1822</v>
      </c>
      <c r="D68" s="488" t="s">
        <v>1823</v>
      </c>
      <c r="E68" s="488">
        <v>57459</v>
      </c>
      <c r="F68" s="488">
        <v>42360</v>
      </c>
      <c r="G68" s="717">
        <v>3000</v>
      </c>
      <c r="H68" s="488">
        <v>3000</v>
      </c>
      <c r="I68" s="488"/>
      <c r="J68" s="500" t="s">
        <v>1824</v>
      </c>
      <c r="K68" s="499" t="s">
        <v>36</v>
      </c>
      <c r="L68" s="491" t="s">
        <v>1820</v>
      </c>
      <c r="M68" s="489"/>
    </row>
    <row r="69" spans="1:179" s="668" customFormat="1" ht="58.5" customHeight="1">
      <c r="A69" s="488">
        <v>48</v>
      </c>
      <c r="B69" s="489" t="s">
        <v>1825</v>
      </c>
      <c r="C69" s="489" t="s">
        <v>1826</v>
      </c>
      <c r="D69" s="491" t="s">
        <v>1668</v>
      </c>
      <c r="E69" s="491">
        <v>73104</v>
      </c>
      <c r="F69" s="491">
        <v>41500</v>
      </c>
      <c r="G69" s="717">
        <f>15860-820</f>
        <v>15040</v>
      </c>
      <c r="H69" s="491">
        <f>15860-820</f>
        <v>15040</v>
      </c>
      <c r="I69" s="491"/>
      <c r="J69" s="498" t="s">
        <v>105</v>
      </c>
      <c r="K69" s="499" t="s">
        <v>36</v>
      </c>
      <c r="L69" s="491" t="s">
        <v>1827</v>
      </c>
      <c r="M69" s="489"/>
    </row>
    <row r="70" spans="1:179" s="668" customFormat="1" ht="58.5" customHeight="1">
      <c r="A70" s="488">
        <v>49</v>
      </c>
      <c r="B70" s="489" t="s">
        <v>1828</v>
      </c>
      <c r="C70" s="489" t="s">
        <v>1829</v>
      </c>
      <c r="D70" s="491">
        <v>2017</v>
      </c>
      <c r="E70" s="491">
        <v>734</v>
      </c>
      <c r="F70" s="491"/>
      <c r="G70" s="717">
        <v>734</v>
      </c>
      <c r="H70" s="491">
        <v>734</v>
      </c>
      <c r="I70" s="491"/>
      <c r="J70" s="498" t="s">
        <v>105</v>
      </c>
      <c r="K70" s="499" t="s">
        <v>271</v>
      </c>
      <c r="L70" s="491" t="s">
        <v>1083</v>
      </c>
      <c r="M70" s="489"/>
    </row>
    <row r="71" spans="1:179" s="668" customFormat="1" ht="70.5" customHeight="1">
      <c r="A71" s="488">
        <v>50</v>
      </c>
      <c r="B71" s="747" t="s">
        <v>1830</v>
      </c>
      <c r="C71" s="747" t="s">
        <v>1831</v>
      </c>
      <c r="D71" s="748" t="s">
        <v>1726</v>
      </c>
      <c r="E71" s="491">
        <v>6868</v>
      </c>
      <c r="F71" s="491">
        <v>2754</v>
      </c>
      <c r="G71" s="717">
        <v>850</v>
      </c>
      <c r="H71" s="491">
        <v>850</v>
      </c>
      <c r="I71" s="491"/>
      <c r="J71" s="500" t="s">
        <v>1832</v>
      </c>
      <c r="K71" s="499" t="s">
        <v>36</v>
      </c>
      <c r="L71" s="491" t="s">
        <v>1833</v>
      </c>
      <c r="M71" s="489" t="s">
        <v>1834</v>
      </c>
    </row>
    <row r="72" spans="1:179" s="668" customFormat="1" ht="42.75" customHeight="1">
      <c r="A72" s="488">
        <v>51</v>
      </c>
      <c r="B72" s="489" t="s">
        <v>1835</v>
      </c>
      <c r="C72" s="489" t="s">
        <v>1836</v>
      </c>
      <c r="D72" s="749" t="s">
        <v>1665</v>
      </c>
      <c r="E72" s="750">
        <v>7442</v>
      </c>
      <c r="F72" s="491">
        <v>1300</v>
      </c>
      <c r="G72" s="717">
        <v>3500</v>
      </c>
      <c r="H72" s="491">
        <v>3500</v>
      </c>
      <c r="I72" s="491"/>
      <c r="J72" s="500" t="s">
        <v>1837</v>
      </c>
      <c r="K72" s="499" t="s">
        <v>123</v>
      </c>
      <c r="L72" s="491" t="s">
        <v>1838</v>
      </c>
      <c r="M72" s="489" t="s">
        <v>1712</v>
      </c>
    </row>
    <row r="73" spans="1:179" s="668" customFormat="1" ht="47.25" customHeight="1">
      <c r="A73" s="488">
        <v>52</v>
      </c>
      <c r="B73" s="489" t="s">
        <v>1839</v>
      </c>
      <c r="C73" s="489" t="s">
        <v>1840</v>
      </c>
      <c r="D73" s="491" t="s">
        <v>1665</v>
      </c>
      <c r="E73" s="491">
        <v>10000</v>
      </c>
      <c r="F73" s="491">
        <v>5388</v>
      </c>
      <c r="G73" s="717">
        <v>3560</v>
      </c>
      <c r="H73" s="491">
        <v>3560</v>
      </c>
      <c r="I73" s="491"/>
      <c r="J73" s="498" t="s">
        <v>105</v>
      </c>
      <c r="K73" s="499" t="s">
        <v>36</v>
      </c>
      <c r="L73" s="491" t="s">
        <v>1841</v>
      </c>
      <c r="M73" s="489"/>
    </row>
    <row r="74" spans="1:179" s="668" customFormat="1" ht="48" customHeight="1">
      <c r="A74" s="488">
        <v>53</v>
      </c>
      <c r="B74" s="489" t="s">
        <v>1842</v>
      </c>
      <c r="C74" s="489" t="s">
        <v>1843</v>
      </c>
      <c r="D74" s="491" t="s">
        <v>1726</v>
      </c>
      <c r="E74" s="491">
        <v>44065</v>
      </c>
      <c r="F74" s="491">
        <v>21510</v>
      </c>
      <c r="G74" s="717">
        <v>8450</v>
      </c>
      <c r="H74" s="491">
        <v>8450</v>
      </c>
      <c r="I74" s="491"/>
      <c r="J74" s="498" t="s">
        <v>105</v>
      </c>
      <c r="K74" s="499" t="s">
        <v>36</v>
      </c>
      <c r="L74" s="491" t="s">
        <v>1844</v>
      </c>
      <c r="M74" s="489" t="s">
        <v>1816</v>
      </c>
    </row>
    <row r="75" spans="1:179" s="668" customFormat="1" ht="88.5" customHeight="1">
      <c r="A75" s="488">
        <v>54</v>
      </c>
      <c r="B75" s="489" t="s">
        <v>1845</v>
      </c>
      <c r="C75" s="489" t="s">
        <v>1846</v>
      </c>
      <c r="D75" s="491" t="s">
        <v>48</v>
      </c>
      <c r="E75" s="491">
        <v>80757</v>
      </c>
      <c r="F75" s="491">
        <v>25300</v>
      </c>
      <c r="G75" s="717">
        <v>3000</v>
      </c>
      <c r="H75" s="491">
        <v>3000</v>
      </c>
      <c r="I75" s="491"/>
      <c r="J75" s="498" t="s">
        <v>1847</v>
      </c>
      <c r="K75" s="499" t="s">
        <v>36</v>
      </c>
      <c r="L75" s="491" t="s">
        <v>1848</v>
      </c>
      <c r="M75" s="489" t="s">
        <v>1849</v>
      </c>
    </row>
    <row r="76" spans="1:179" s="668" customFormat="1" ht="87.75" customHeight="1">
      <c r="A76" s="488">
        <v>55</v>
      </c>
      <c r="B76" s="489" t="s">
        <v>1850</v>
      </c>
      <c r="C76" s="489" t="s">
        <v>1851</v>
      </c>
      <c r="D76" s="491" t="s">
        <v>1665</v>
      </c>
      <c r="E76" s="491">
        <v>4442</v>
      </c>
      <c r="F76" s="491">
        <v>1800</v>
      </c>
      <c r="G76" s="717">
        <f>3220-1500</f>
        <v>1720</v>
      </c>
      <c r="H76" s="491">
        <f>3220-1500</f>
        <v>1720</v>
      </c>
      <c r="I76" s="491"/>
      <c r="J76" s="498" t="s">
        <v>105</v>
      </c>
      <c r="K76" s="499" t="s">
        <v>36</v>
      </c>
      <c r="L76" s="491" t="s">
        <v>1852</v>
      </c>
      <c r="M76" s="489" t="s">
        <v>1853</v>
      </c>
    </row>
    <row r="77" spans="1:179" s="664" customFormat="1" ht="129.75" customHeight="1">
      <c r="A77" s="488">
        <v>56</v>
      </c>
      <c r="B77" s="489" t="s">
        <v>1854</v>
      </c>
      <c r="C77" s="490" t="s">
        <v>1855</v>
      </c>
      <c r="D77" s="491" t="s">
        <v>64</v>
      </c>
      <c r="E77" s="491">
        <v>17382</v>
      </c>
      <c r="F77" s="491">
        <v>500</v>
      </c>
      <c r="G77" s="717">
        <v>2000</v>
      </c>
      <c r="H77" s="491">
        <v>2000</v>
      </c>
      <c r="I77" s="491"/>
      <c r="J77" s="498" t="s">
        <v>254</v>
      </c>
      <c r="K77" s="499" t="s">
        <v>123</v>
      </c>
      <c r="L77" s="491" t="s">
        <v>1856</v>
      </c>
      <c r="M77" s="490" t="s">
        <v>1857</v>
      </c>
      <c r="FU77" s="664" t="s">
        <v>1858</v>
      </c>
      <c r="FV77" s="664">
        <f>(1500*80)*1.1</f>
        <v>132000</v>
      </c>
      <c r="FW77" s="756">
        <f>E77/FV77*10000</f>
        <v>1316.8181818181818</v>
      </c>
    </row>
    <row r="78" spans="1:179" s="697" customFormat="1" ht="110.25" customHeight="1">
      <c r="A78" s="488">
        <v>57</v>
      </c>
      <c r="B78" s="490" t="s">
        <v>1859</v>
      </c>
      <c r="C78" s="490" t="s">
        <v>1860</v>
      </c>
      <c r="D78" s="491" t="s">
        <v>1665</v>
      </c>
      <c r="E78" s="491">
        <v>12583</v>
      </c>
      <c r="F78" s="491">
        <v>493.3</v>
      </c>
      <c r="G78" s="717">
        <v>6000</v>
      </c>
      <c r="H78" s="491">
        <v>6000</v>
      </c>
      <c r="I78" s="491"/>
      <c r="J78" s="498" t="s">
        <v>1861</v>
      </c>
      <c r="K78" s="499" t="s">
        <v>187</v>
      </c>
      <c r="L78" s="491" t="s">
        <v>1669</v>
      </c>
      <c r="M78" s="489" t="s">
        <v>1862</v>
      </c>
      <c r="FU78" s="697" t="s">
        <v>1858</v>
      </c>
      <c r="FW78" s="757"/>
    </row>
    <row r="79" spans="1:179" s="664" customFormat="1" ht="57.75" customHeight="1">
      <c r="A79" s="488">
        <v>58</v>
      </c>
      <c r="B79" s="489" t="s">
        <v>1863</v>
      </c>
      <c r="C79" s="489" t="s">
        <v>1864</v>
      </c>
      <c r="D79" s="491" t="s">
        <v>1717</v>
      </c>
      <c r="E79" s="491">
        <v>3623</v>
      </c>
      <c r="F79" s="491">
        <v>400</v>
      </c>
      <c r="G79" s="717">
        <v>2200</v>
      </c>
      <c r="H79" s="491">
        <v>2200</v>
      </c>
      <c r="I79" s="488"/>
      <c r="J79" s="500" t="s">
        <v>1865</v>
      </c>
      <c r="K79" s="499" t="s">
        <v>90</v>
      </c>
      <c r="L79" s="491" t="s">
        <v>1833</v>
      </c>
      <c r="M79" s="490" t="s">
        <v>1712</v>
      </c>
      <c r="FU79" s="664" t="s">
        <v>1858</v>
      </c>
      <c r="FV79" s="664">
        <f>(1500*60+460*50)*1.1+40*60</f>
        <v>126700.00000000001</v>
      </c>
      <c r="FW79" s="756">
        <f>E79/FV79*10000</f>
        <v>285.9510655090765</v>
      </c>
    </row>
    <row r="80" spans="1:179" s="697" customFormat="1" ht="59.25" customHeight="1">
      <c r="A80" s="488">
        <v>59</v>
      </c>
      <c r="B80" s="490" t="s">
        <v>1866</v>
      </c>
      <c r="C80" s="489" t="s">
        <v>1867</v>
      </c>
      <c r="D80" s="751" t="s">
        <v>1717</v>
      </c>
      <c r="E80" s="491">
        <v>3316</v>
      </c>
      <c r="F80" s="491">
        <v>30</v>
      </c>
      <c r="G80" s="717">
        <v>2780</v>
      </c>
      <c r="H80" s="491">
        <v>2780</v>
      </c>
      <c r="I80" s="488"/>
      <c r="J80" s="500" t="s">
        <v>105</v>
      </c>
      <c r="K80" s="499" t="s">
        <v>404</v>
      </c>
      <c r="L80" s="491" t="s">
        <v>1386</v>
      </c>
      <c r="M80" s="490" t="s">
        <v>1868</v>
      </c>
      <c r="FW80" s="757"/>
    </row>
    <row r="81" spans="1:179" s="664" customFormat="1" ht="58.5" customHeight="1">
      <c r="A81" s="488">
        <v>60</v>
      </c>
      <c r="B81" s="498" t="s">
        <v>1869</v>
      </c>
      <c r="C81" s="489" t="s">
        <v>1870</v>
      </c>
      <c r="D81" s="491" t="s">
        <v>208</v>
      </c>
      <c r="E81" s="491">
        <v>5105</v>
      </c>
      <c r="F81" s="491">
        <v>350</v>
      </c>
      <c r="G81" s="717">
        <v>2500</v>
      </c>
      <c r="H81" s="491">
        <v>2500</v>
      </c>
      <c r="I81" s="490"/>
      <c r="J81" s="490" t="s">
        <v>1871</v>
      </c>
      <c r="K81" s="499" t="s">
        <v>36</v>
      </c>
      <c r="L81" s="491" t="s">
        <v>1194</v>
      </c>
      <c r="M81" s="489" t="s">
        <v>1872</v>
      </c>
      <c r="FT81" s="664" t="s">
        <v>1858</v>
      </c>
      <c r="FV81" s="756"/>
    </row>
    <row r="82" spans="1:179" s="664" customFormat="1" ht="45" customHeight="1">
      <c r="A82" s="488">
        <v>61</v>
      </c>
      <c r="B82" s="498" t="s">
        <v>1873</v>
      </c>
      <c r="C82" s="498" t="s">
        <v>1874</v>
      </c>
      <c r="D82" s="491" t="s">
        <v>1717</v>
      </c>
      <c r="E82" s="491">
        <v>16111</v>
      </c>
      <c r="F82" s="491">
        <v>3500</v>
      </c>
      <c r="G82" s="717">
        <v>12610</v>
      </c>
      <c r="H82" s="491">
        <v>12610</v>
      </c>
      <c r="I82" s="491"/>
      <c r="J82" s="489" t="s">
        <v>1875</v>
      </c>
      <c r="K82" s="499" t="s">
        <v>36</v>
      </c>
      <c r="L82" s="491" t="s">
        <v>1194</v>
      </c>
      <c r="M82" s="498"/>
      <c r="FT82" s="664" t="s">
        <v>1858</v>
      </c>
      <c r="FV82" s="756"/>
    </row>
    <row r="83" spans="1:179" s="684" customFormat="1" ht="50.25" customHeight="1">
      <c r="A83" s="488">
        <v>62</v>
      </c>
      <c r="B83" s="498" t="s">
        <v>1876</v>
      </c>
      <c r="C83" s="498" t="s">
        <v>1877</v>
      </c>
      <c r="D83" s="491" t="s">
        <v>208</v>
      </c>
      <c r="E83" s="491">
        <v>8281</v>
      </c>
      <c r="F83" s="491">
        <v>30</v>
      </c>
      <c r="G83" s="717">
        <v>2500</v>
      </c>
      <c r="H83" s="491">
        <v>2500</v>
      </c>
      <c r="I83" s="491"/>
      <c r="J83" s="498" t="s">
        <v>1878</v>
      </c>
      <c r="K83" s="499" t="s">
        <v>106</v>
      </c>
      <c r="L83" s="491" t="s">
        <v>1194</v>
      </c>
      <c r="M83" s="489"/>
    </row>
    <row r="84" spans="1:179" s="684" customFormat="1" ht="50.25" customHeight="1">
      <c r="A84" s="488">
        <v>63</v>
      </c>
      <c r="B84" s="498" t="s">
        <v>1879</v>
      </c>
      <c r="C84" s="498" t="s">
        <v>1880</v>
      </c>
      <c r="D84" s="491" t="s">
        <v>34</v>
      </c>
      <c r="E84" s="491">
        <v>3500</v>
      </c>
      <c r="F84" s="491"/>
      <c r="G84" s="717">
        <v>1500</v>
      </c>
      <c r="H84" s="491">
        <v>1500</v>
      </c>
      <c r="I84" s="491"/>
      <c r="J84" s="498" t="s">
        <v>89</v>
      </c>
      <c r="K84" s="499" t="s">
        <v>36</v>
      </c>
      <c r="L84" s="491" t="s">
        <v>1194</v>
      </c>
      <c r="M84" s="489"/>
    </row>
    <row r="85" spans="1:179" s="684" customFormat="1" ht="50.25" customHeight="1">
      <c r="A85" s="488">
        <v>64</v>
      </c>
      <c r="B85" s="498" t="s">
        <v>1881</v>
      </c>
      <c r="C85" s="498" t="s">
        <v>1882</v>
      </c>
      <c r="D85" s="491" t="s">
        <v>34</v>
      </c>
      <c r="E85" s="491">
        <v>1133</v>
      </c>
      <c r="F85" s="491"/>
      <c r="G85" s="717">
        <v>100</v>
      </c>
      <c r="H85" s="491">
        <v>100</v>
      </c>
      <c r="I85" s="491"/>
      <c r="J85" s="498" t="s">
        <v>254</v>
      </c>
      <c r="K85" s="499" t="s">
        <v>331</v>
      </c>
      <c r="L85" s="491" t="s">
        <v>1194</v>
      </c>
      <c r="M85" s="489"/>
    </row>
    <row r="86" spans="1:179" s="684" customFormat="1" ht="50.25" customHeight="1">
      <c r="A86" s="488">
        <v>65</v>
      </c>
      <c r="B86" s="498" t="s">
        <v>1883</v>
      </c>
      <c r="C86" s="498" t="s">
        <v>1884</v>
      </c>
      <c r="D86" s="491" t="s">
        <v>64</v>
      </c>
      <c r="E86" s="491">
        <v>6290</v>
      </c>
      <c r="F86" s="491">
        <v>200</v>
      </c>
      <c r="G86" s="717">
        <v>100</v>
      </c>
      <c r="H86" s="491">
        <v>100</v>
      </c>
      <c r="I86" s="491"/>
      <c r="J86" s="498" t="s">
        <v>254</v>
      </c>
      <c r="K86" s="499" t="s">
        <v>331</v>
      </c>
      <c r="L86" s="491" t="s">
        <v>1194</v>
      </c>
      <c r="M86" s="489"/>
    </row>
    <row r="87" spans="1:179" s="664" customFormat="1" ht="38.25" customHeight="1">
      <c r="A87" s="488">
        <v>66</v>
      </c>
      <c r="B87" s="489" t="s">
        <v>1885</v>
      </c>
      <c r="C87" s="490" t="s">
        <v>1886</v>
      </c>
      <c r="D87" s="491" t="s">
        <v>208</v>
      </c>
      <c r="E87" s="491">
        <v>103419</v>
      </c>
      <c r="F87" s="491">
        <v>20000</v>
      </c>
      <c r="G87" s="717">
        <v>25000</v>
      </c>
      <c r="H87" s="491">
        <v>25000</v>
      </c>
      <c r="I87" s="488"/>
      <c r="J87" s="500" t="s">
        <v>89</v>
      </c>
      <c r="K87" s="499" t="s">
        <v>36</v>
      </c>
      <c r="L87" s="488" t="s">
        <v>1381</v>
      </c>
      <c r="M87" s="489"/>
    </row>
    <row r="88" spans="1:179" s="699" customFormat="1" ht="34.5" customHeight="1">
      <c r="A88" s="488">
        <v>67</v>
      </c>
      <c r="B88" s="489" t="s">
        <v>1887</v>
      </c>
      <c r="C88" s="489" t="s">
        <v>1888</v>
      </c>
      <c r="D88" s="491" t="s">
        <v>1717</v>
      </c>
      <c r="E88" s="491">
        <v>12316</v>
      </c>
      <c r="F88" s="491">
        <v>316</v>
      </c>
      <c r="G88" s="717">
        <v>12000</v>
      </c>
      <c r="H88" s="491">
        <v>12000</v>
      </c>
      <c r="I88" s="491"/>
      <c r="J88" s="742" t="s">
        <v>89</v>
      </c>
      <c r="K88" s="499" t="s">
        <v>36</v>
      </c>
      <c r="L88" s="491" t="s">
        <v>1381</v>
      </c>
      <c r="M88" s="489"/>
    </row>
    <row r="89" spans="1:179" s="699" customFormat="1" ht="49.5" customHeight="1">
      <c r="A89" s="488">
        <v>68</v>
      </c>
      <c r="B89" s="489" t="s">
        <v>1889</v>
      </c>
      <c r="C89" s="489" t="s">
        <v>1890</v>
      </c>
      <c r="D89" s="491" t="s">
        <v>1717</v>
      </c>
      <c r="E89" s="491">
        <v>9409</v>
      </c>
      <c r="F89" s="491">
        <v>409</v>
      </c>
      <c r="G89" s="717">
        <v>9000</v>
      </c>
      <c r="H89" s="491">
        <v>9000</v>
      </c>
      <c r="I89" s="491"/>
      <c r="J89" s="742" t="s">
        <v>89</v>
      </c>
      <c r="K89" s="499" t="s">
        <v>36</v>
      </c>
      <c r="L89" s="491" t="s">
        <v>1381</v>
      </c>
      <c r="M89" s="489"/>
    </row>
    <row r="90" spans="1:179" s="663" customFormat="1" ht="45" customHeight="1">
      <c r="A90" s="1220">
        <v>69</v>
      </c>
      <c r="B90" s="1214" t="s">
        <v>1891</v>
      </c>
      <c r="C90" s="716" t="s">
        <v>1892</v>
      </c>
      <c r="D90" s="491" t="s">
        <v>883</v>
      </c>
      <c r="E90" s="491">
        <v>214207</v>
      </c>
      <c r="F90" s="491">
        <v>200</v>
      </c>
      <c r="G90" s="717">
        <v>1500</v>
      </c>
      <c r="H90" s="491">
        <v>1500</v>
      </c>
      <c r="I90" s="491"/>
      <c r="J90" s="498" t="s">
        <v>1893</v>
      </c>
      <c r="K90" s="499" t="s">
        <v>646</v>
      </c>
      <c r="L90" s="488" t="s">
        <v>1894</v>
      </c>
      <c r="M90" s="489" t="s">
        <v>1895</v>
      </c>
    </row>
    <row r="91" spans="1:179" s="663" customFormat="1" ht="45.75" customHeight="1">
      <c r="A91" s="1222"/>
      <c r="B91" s="1215"/>
      <c r="C91" s="716" t="s">
        <v>1896</v>
      </c>
      <c r="D91" s="491" t="s">
        <v>48</v>
      </c>
      <c r="E91" s="491">
        <v>30657</v>
      </c>
      <c r="F91" s="491">
        <v>90</v>
      </c>
      <c r="G91" s="717">
        <v>50</v>
      </c>
      <c r="H91" s="491">
        <v>50</v>
      </c>
      <c r="I91" s="491"/>
      <c r="J91" s="498" t="s">
        <v>1893</v>
      </c>
      <c r="K91" s="499" t="s">
        <v>646</v>
      </c>
      <c r="L91" s="488" t="s">
        <v>1833</v>
      </c>
      <c r="M91" s="489" t="s">
        <v>1895</v>
      </c>
    </row>
    <row r="92" spans="1:179" s="664" customFormat="1" ht="49.5" customHeight="1">
      <c r="A92" s="1222"/>
      <c r="B92" s="1215"/>
      <c r="C92" s="716" t="s">
        <v>1897</v>
      </c>
      <c r="D92" s="491" t="s">
        <v>79</v>
      </c>
      <c r="E92" s="491">
        <v>35514</v>
      </c>
      <c r="F92" s="491">
        <v>275</v>
      </c>
      <c r="G92" s="717">
        <v>200</v>
      </c>
      <c r="H92" s="491">
        <v>200</v>
      </c>
      <c r="I92" s="488"/>
      <c r="J92" s="500" t="s">
        <v>1893</v>
      </c>
      <c r="K92" s="499" t="s">
        <v>646</v>
      </c>
      <c r="L92" s="491" t="s">
        <v>1833</v>
      </c>
      <c r="M92" s="489" t="s">
        <v>1895</v>
      </c>
      <c r="FW92" s="756"/>
    </row>
    <row r="93" spans="1:179" s="664" customFormat="1" ht="41.25" customHeight="1">
      <c r="A93" s="1221"/>
      <c r="B93" s="1216"/>
      <c r="C93" s="716" t="s">
        <v>1898</v>
      </c>
      <c r="D93" s="491" t="s">
        <v>208</v>
      </c>
      <c r="E93" s="491">
        <v>17622</v>
      </c>
      <c r="F93" s="491">
        <v>50</v>
      </c>
      <c r="G93" s="717">
        <v>150</v>
      </c>
      <c r="H93" s="491">
        <v>150</v>
      </c>
      <c r="I93" s="488"/>
      <c r="J93" s="500" t="s">
        <v>1893</v>
      </c>
      <c r="K93" s="499" t="s">
        <v>646</v>
      </c>
      <c r="L93" s="491" t="s">
        <v>1833</v>
      </c>
      <c r="M93" s="489" t="s">
        <v>1895</v>
      </c>
      <c r="FW93" s="756"/>
    </row>
    <row r="94" spans="1:179" s="697" customFormat="1" ht="51" customHeight="1">
      <c r="A94" s="488">
        <v>70</v>
      </c>
      <c r="B94" s="489" t="s">
        <v>1899</v>
      </c>
      <c r="C94" s="489" t="s">
        <v>1900</v>
      </c>
      <c r="D94" s="491">
        <v>2017</v>
      </c>
      <c r="E94" s="491">
        <v>1492</v>
      </c>
      <c r="F94" s="491">
        <v>300</v>
      </c>
      <c r="G94" s="717">
        <v>990</v>
      </c>
      <c r="H94" s="491">
        <v>990</v>
      </c>
      <c r="I94" s="488"/>
      <c r="J94" s="742" t="s">
        <v>105</v>
      </c>
      <c r="K94" s="499" t="s">
        <v>404</v>
      </c>
      <c r="L94" s="491" t="s">
        <v>1833</v>
      </c>
      <c r="M94" s="490" t="s">
        <v>1901</v>
      </c>
    </row>
    <row r="95" spans="1:179" s="664" customFormat="1" ht="43.5" customHeight="1">
      <c r="A95" s="488">
        <v>71</v>
      </c>
      <c r="B95" s="489" t="s">
        <v>1902</v>
      </c>
      <c r="C95" s="489" t="s">
        <v>1903</v>
      </c>
      <c r="D95" s="491" t="s">
        <v>34</v>
      </c>
      <c r="E95" s="491">
        <v>1200</v>
      </c>
      <c r="F95" s="491"/>
      <c r="G95" s="717">
        <v>600</v>
      </c>
      <c r="H95" s="491">
        <v>600</v>
      </c>
      <c r="I95" s="488"/>
      <c r="J95" s="742" t="s">
        <v>113</v>
      </c>
      <c r="K95" s="499" t="s">
        <v>331</v>
      </c>
      <c r="L95" s="491" t="s">
        <v>1833</v>
      </c>
      <c r="M95" s="489"/>
    </row>
    <row r="96" spans="1:179" s="697" customFormat="1" ht="54" customHeight="1">
      <c r="A96" s="488">
        <v>72</v>
      </c>
      <c r="B96" s="498" t="s">
        <v>1904</v>
      </c>
      <c r="C96" s="498" t="s">
        <v>1905</v>
      </c>
      <c r="D96" s="491" t="s">
        <v>34</v>
      </c>
      <c r="E96" s="491">
        <v>4040</v>
      </c>
      <c r="F96" s="752"/>
      <c r="G96" s="717">
        <v>400</v>
      </c>
      <c r="H96" s="491">
        <v>400</v>
      </c>
      <c r="I96" s="488"/>
      <c r="J96" s="742" t="s">
        <v>113</v>
      </c>
      <c r="K96" s="499" t="s">
        <v>331</v>
      </c>
      <c r="L96" s="491" t="s">
        <v>1833</v>
      </c>
      <c r="M96" s="489"/>
    </row>
    <row r="97" spans="1:13" s="664" customFormat="1" ht="49.5" customHeight="1">
      <c r="A97" s="1220">
        <v>73</v>
      </c>
      <c r="B97" s="1214" t="s">
        <v>1906</v>
      </c>
      <c r="C97" s="716" t="s">
        <v>1907</v>
      </c>
      <c r="D97" s="491" t="s">
        <v>34</v>
      </c>
      <c r="E97" s="491">
        <v>1508</v>
      </c>
      <c r="F97" s="491"/>
      <c r="G97" s="717">
        <v>120</v>
      </c>
      <c r="H97" s="491">
        <v>120</v>
      </c>
      <c r="I97" s="488"/>
      <c r="J97" s="742" t="s">
        <v>113</v>
      </c>
      <c r="K97" s="499" t="s">
        <v>331</v>
      </c>
      <c r="L97" s="491" t="s">
        <v>1844</v>
      </c>
      <c r="M97" s="489"/>
    </row>
    <row r="98" spans="1:13" s="664" customFormat="1" ht="40.5" customHeight="1">
      <c r="A98" s="1222"/>
      <c r="B98" s="1215"/>
      <c r="C98" s="716" t="s">
        <v>1908</v>
      </c>
      <c r="D98" s="491">
        <v>2017</v>
      </c>
      <c r="E98" s="491">
        <v>3000</v>
      </c>
      <c r="F98" s="491"/>
      <c r="G98" s="717">
        <v>3000</v>
      </c>
      <c r="H98" s="491">
        <v>100</v>
      </c>
      <c r="I98" s="488">
        <v>2900</v>
      </c>
      <c r="J98" s="742" t="s">
        <v>105</v>
      </c>
      <c r="K98" s="499" t="s">
        <v>90</v>
      </c>
      <c r="L98" s="491" t="s">
        <v>1909</v>
      </c>
      <c r="M98" s="489"/>
    </row>
    <row r="99" spans="1:13" s="664" customFormat="1" ht="49.5" customHeight="1">
      <c r="A99" s="1221"/>
      <c r="B99" s="1216"/>
      <c r="C99" s="716" t="s">
        <v>1910</v>
      </c>
      <c r="D99" s="491" t="s">
        <v>34</v>
      </c>
      <c r="E99" s="491">
        <v>3400</v>
      </c>
      <c r="F99" s="491"/>
      <c r="G99" s="717">
        <v>200</v>
      </c>
      <c r="H99" s="491">
        <v>200</v>
      </c>
      <c r="I99" s="488"/>
      <c r="J99" s="742" t="s">
        <v>1911</v>
      </c>
      <c r="K99" s="499" t="s">
        <v>646</v>
      </c>
      <c r="L99" s="491" t="s">
        <v>1912</v>
      </c>
      <c r="M99" s="489"/>
    </row>
    <row r="100" spans="1:13" s="664" customFormat="1" ht="149.25" customHeight="1">
      <c r="A100" s="1220">
        <v>74</v>
      </c>
      <c r="B100" s="1214" t="s">
        <v>1913</v>
      </c>
      <c r="C100" s="489" t="s">
        <v>1914</v>
      </c>
      <c r="D100" s="491">
        <v>2017</v>
      </c>
      <c r="E100" s="491">
        <v>3000</v>
      </c>
      <c r="F100" s="491"/>
      <c r="G100" s="717">
        <v>3000</v>
      </c>
      <c r="H100" s="491">
        <v>3000</v>
      </c>
      <c r="I100" s="488"/>
      <c r="J100" s="742" t="s">
        <v>105</v>
      </c>
      <c r="K100" s="499" t="s">
        <v>123</v>
      </c>
      <c r="L100" s="491" t="s">
        <v>1915</v>
      </c>
      <c r="M100" s="489" t="s">
        <v>1916</v>
      </c>
    </row>
    <row r="101" spans="1:13" s="664" customFormat="1" ht="45" customHeight="1">
      <c r="A101" s="1222"/>
      <c r="B101" s="1215"/>
      <c r="C101" s="489" t="s">
        <v>1917</v>
      </c>
      <c r="D101" s="491" t="s">
        <v>34</v>
      </c>
      <c r="E101" s="491">
        <v>3500</v>
      </c>
      <c r="F101" s="491"/>
      <c r="G101" s="717">
        <v>2500</v>
      </c>
      <c r="H101" s="491">
        <v>2500</v>
      </c>
      <c r="I101" s="488"/>
      <c r="J101" s="742" t="s">
        <v>254</v>
      </c>
      <c r="K101" s="499" t="s">
        <v>331</v>
      </c>
      <c r="L101" s="491" t="s">
        <v>1399</v>
      </c>
      <c r="M101" s="489"/>
    </row>
    <row r="102" spans="1:13" s="664" customFormat="1" ht="112.5" customHeight="1">
      <c r="A102" s="1221"/>
      <c r="B102" s="1216"/>
      <c r="C102" s="489" t="s">
        <v>1918</v>
      </c>
      <c r="D102" s="491">
        <v>2017</v>
      </c>
      <c r="E102" s="491">
        <v>8020</v>
      </c>
      <c r="F102" s="491"/>
      <c r="G102" s="717">
        <v>8020</v>
      </c>
      <c r="H102" s="491">
        <v>8020</v>
      </c>
      <c r="I102" s="488"/>
      <c r="J102" s="742" t="s">
        <v>105</v>
      </c>
      <c r="K102" s="499" t="s">
        <v>123</v>
      </c>
      <c r="L102" s="491" t="s">
        <v>1919</v>
      </c>
      <c r="M102" s="489" t="s">
        <v>1920</v>
      </c>
    </row>
    <row r="103" spans="1:13" s="664" customFormat="1" ht="51.75" customHeight="1">
      <c r="A103" s="488">
        <v>75</v>
      </c>
      <c r="B103" s="489" t="s">
        <v>1921</v>
      </c>
      <c r="C103" s="490" t="s">
        <v>1922</v>
      </c>
      <c r="D103" s="491">
        <v>2017</v>
      </c>
      <c r="E103" s="491">
        <v>7106</v>
      </c>
      <c r="F103" s="491"/>
      <c r="G103" s="717">
        <v>7106</v>
      </c>
      <c r="H103" s="491">
        <v>7106</v>
      </c>
      <c r="I103" s="488"/>
      <c r="J103" s="500" t="s">
        <v>105</v>
      </c>
      <c r="K103" s="499" t="s">
        <v>90</v>
      </c>
      <c r="L103" s="488" t="s">
        <v>1399</v>
      </c>
      <c r="M103" s="489"/>
    </row>
    <row r="104" spans="1:13" s="664" customFormat="1" ht="47.25" customHeight="1">
      <c r="A104" s="488">
        <v>76</v>
      </c>
      <c r="B104" s="489" t="s">
        <v>1923</v>
      </c>
      <c r="C104" s="490" t="s">
        <v>1924</v>
      </c>
      <c r="D104" s="491" t="s">
        <v>34</v>
      </c>
      <c r="E104" s="491">
        <v>12000</v>
      </c>
      <c r="F104" s="491"/>
      <c r="G104" s="717">
        <v>5000</v>
      </c>
      <c r="H104" s="491">
        <v>5000</v>
      </c>
      <c r="I104" s="488"/>
      <c r="J104" s="500" t="s">
        <v>89</v>
      </c>
      <c r="K104" s="499" t="s">
        <v>331</v>
      </c>
      <c r="L104" s="488" t="s">
        <v>1399</v>
      </c>
      <c r="M104" s="489"/>
    </row>
    <row r="105" spans="1:13" s="664" customFormat="1" ht="49.5" customHeight="1">
      <c r="A105" s="488">
        <v>77</v>
      </c>
      <c r="B105" s="489" t="s">
        <v>1925</v>
      </c>
      <c r="C105" s="490" t="s">
        <v>1926</v>
      </c>
      <c r="D105" s="491" t="s">
        <v>34</v>
      </c>
      <c r="E105" s="491">
        <v>10000</v>
      </c>
      <c r="F105" s="491"/>
      <c r="G105" s="717">
        <v>2000</v>
      </c>
      <c r="H105" s="491">
        <v>2000</v>
      </c>
      <c r="I105" s="488"/>
      <c r="J105" s="500" t="s">
        <v>1927</v>
      </c>
      <c r="K105" s="499" t="s">
        <v>331</v>
      </c>
      <c r="L105" s="488" t="s">
        <v>1399</v>
      </c>
      <c r="M105" s="489"/>
    </row>
    <row r="106" spans="1:13" s="664" customFormat="1" ht="81" customHeight="1">
      <c r="A106" s="488">
        <v>78</v>
      </c>
      <c r="B106" s="489" t="s">
        <v>1928</v>
      </c>
      <c r="C106" s="489" t="s">
        <v>1929</v>
      </c>
      <c r="D106" s="491" t="s">
        <v>34</v>
      </c>
      <c r="E106" s="491">
        <v>41022</v>
      </c>
      <c r="F106" s="491"/>
      <c r="G106" s="717">
        <v>4100</v>
      </c>
      <c r="H106" s="491">
        <v>4100</v>
      </c>
      <c r="I106" s="488"/>
      <c r="J106" s="742" t="s">
        <v>1911</v>
      </c>
      <c r="K106" s="499" t="s">
        <v>646</v>
      </c>
      <c r="L106" s="491" t="s">
        <v>1399</v>
      </c>
      <c r="M106" s="489" t="s">
        <v>1930</v>
      </c>
    </row>
    <row r="107" spans="1:13" s="664" customFormat="1" ht="45.75" customHeight="1">
      <c r="A107" s="488">
        <v>79</v>
      </c>
      <c r="B107" s="489" t="s">
        <v>1931</v>
      </c>
      <c r="C107" s="489" t="s">
        <v>1932</v>
      </c>
      <c r="D107" s="491" t="s">
        <v>34</v>
      </c>
      <c r="E107" s="491">
        <v>1746</v>
      </c>
      <c r="F107" s="491"/>
      <c r="G107" s="717">
        <v>65</v>
      </c>
      <c r="H107" s="491">
        <v>65</v>
      </c>
      <c r="I107" s="488"/>
      <c r="J107" s="742" t="s">
        <v>1893</v>
      </c>
      <c r="K107" s="499" t="s">
        <v>646</v>
      </c>
      <c r="L107" s="491" t="s">
        <v>1399</v>
      </c>
      <c r="M107" s="489"/>
    </row>
    <row r="108" spans="1:13" s="664" customFormat="1" ht="45.75" customHeight="1">
      <c r="A108" s="488">
        <v>80</v>
      </c>
      <c r="B108" s="489" t="s">
        <v>1933</v>
      </c>
      <c r="C108" s="489" t="s">
        <v>1934</v>
      </c>
      <c r="D108" s="491" t="s">
        <v>34</v>
      </c>
      <c r="E108" s="491">
        <v>1439.8845325657892</v>
      </c>
      <c r="F108" s="491"/>
      <c r="G108" s="717">
        <v>50</v>
      </c>
      <c r="H108" s="491">
        <v>50</v>
      </c>
      <c r="I108" s="488"/>
      <c r="J108" s="742" t="s">
        <v>1893</v>
      </c>
      <c r="K108" s="499" t="s">
        <v>646</v>
      </c>
      <c r="L108" s="491" t="s">
        <v>1399</v>
      </c>
      <c r="M108" s="489"/>
    </row>
    <row r="109" spans="1:13" s="664" customFormat="1" ht="122.25" customHeight="1">
      <c r="A109" s="488">
        <v>81</v>
      </c>
      <c r="B109" s="489" t="s">
        <v>1935</v>
      </c>
      <c r="C109" s="716" t="s">
        <v>1936</v>
      </c>
      <c r="D109" s="491" t="s">
        <v>34</v>
      </c>
      <c r="E109" s="491">
        <v>10054</v>
      </c>
      <c r="F109" s="491"/>
      <c r="G109" s="717">
        <f>E109*0.3</f>
        <v>3016.2</v>
      </c>
      <c r="H109" s="491">
        <f>G109</f>
        <v>3016.2</v>
      </c>
      <c r="I109" s="488"/>
      <c r="J109" s="742" t="s">
        <v>113</v>
      </c>
      <c r="K109" s="499" t="s">
        <v>331</v>
      </c>
      <c r="L109" s="491" t="s">
        <v>1399</v>
      </c>
      <c r="M109" s="489" t="s">
        <v>1937</v>
      </c>
    </row>
    <row r="110" spans="1:13" s="699" customFormat="1" ht="50.25" customHeight="1">
      <c r="A110" s="488">
        <v>82</v>
      </c>
      <c r="B110" s="489" t="s">
        <v>1938</v>
      </c>
      <c r="C110" s="489" t="s">
        <v>1939</v>
      </c>
      <c r="D110" s="491" t="s">
        <v>34</v>
      </c>
      <c r="E110" s="491">
        <v>10000</v>
      </c>
      <c r="F110" s="491"/>
      <c r="G110" s="717">
        <v>5000</v>
      </c>
      <c r="H110" s="491">
        <v>5000</v>
      </c>
      <c r="I110" s="491"/>
      <c r="J110" s="498" t="s">
        <v>254</v>
      </c>
      <c r="K110" s="499" t="s">
        <v>404</v>
      </c>
      <c r="L110" s="491" t="s">
        <v>1194</v>
      </c>
      <c r="M110" s="489" t="s">
        <v>1940</v>
      </c>
    </row>
    <row r="111" spans="1:13" s="700" customFormat="1" ht="50.25" customHeight="1">
      <c r="A111" s="488">
        <v>83</v>
      </c>
      <c r="B111" s="489" t="s">
        <v>1941</v>
      </c>
      <c r="C111" s="489" t="s">
        <v>1942</v>
      </c>
      <c r="D111" s="491" t="s">
        <v>34</v>
      </c>
      <c r="E111" s="491">
        <v>749</v>
      </c>
      <c r="F111" s="491"/>
      <c r="G111" s="717">
        <v>100</v>
      </c>
      <c r="H111" s="491">
        <v>100</v>
      </c>
      <c r="I111" s="491"/>
      <c r="J111" s="498" t="s">
        <v>1943</v>
      </c>
      <c r="K111" s="499" t="s">
        <v>331</v>
      </c>
      <c r="L111" s="491" t="s">
        <v>1194</v>
      </c>
      <c r="M111" s="489"/>
    </row>
    <row r="112" spans="1:13" s="700" customFormat="1" ht="50.25" customHeight="1">
      <c r="A112" s="488">
        <v>84</v>
      </c>
      <c r="B112" s="489" t="s">
        <v>1944</v>
      </c>
      <c r="C112" s="489" t="s">
        <v>1945</v>
      </c>
      <c r="D112" s="491">
        <v>2017</v>
      </c>
      <c r="E112" s="491">
        <v>1708</v>
      </c>
      <c r="F112" s="491"/>
      <c r="G112" s="717">
        <v>1708</v>
      </c>
      <c r="H112" s="491">
        <v>1708</v>
      </c>
      <c r="I112" s="491"/>
      <c r="J112" s="498" t="s">
        <v>105</v>
      </c>
      <c r="K112" s="499" t="s">
        <v>90</v>
      </c>
      <c r="L112" s="491" t="s">
        <v>1180</v>
      </c>
      <c r="M112" s="489"/>
    </row>
    <row r="113" spans="1:13" s="700" customFormat="1" ht="50.25" customHeight="1">
      <c r="A113" s="488">
        <v>85</v>
      </c>
      <c r="B113" s="489" t="s">
        <v>1946</v>
      </c>
      <c r="C113" s="489" t="s">
        <v>1947</v>
      </c>
      <c r="D113" s="491">
        <v>2017</v>
      </c>
      <c r="E113" s="491">
        <v>1351</v>
      </c>
      <c r="F113" s="491"/>
      <c r="G113" s="717">
        <v>1351</v>
      </c>
      <c r="H113" s="491">
        <v>1351</v>
      </c>
      <c r="I113" s="491"/>
      <c r="J113" s="498" t="s">
        <v>1948</v>
      </c>
      <c r="K113" s="499" t="s">
        <v>450</v>
      </c>
      <c r="L113" s="491" t="s">
        <v>1180</v>
      </c>
      <c r="M113" s="489"/>
    </row>
    <row r="114" spans="1:13" s="700" customFormat="1" ht="50.25" customHeight="1">
      <c r="A114" s="488">
        <v>86</v>
      </c>
      <c r="B114" s="489" t="s">
        <v>1949</v>
      </c>
      <c r="C114" s="489" t="s">
        <v>1950</v>
      </c>
      <c r="D114" s="491">
        <v>2017</v>
      </c>
      <c r="E114" s="491">
        <v>4314</v>
      </c>
      <c r="F114" s="491"/>
      <c r="G114" s="717">
        <v>4314</v>
      </c>
      <c r="H114" s="491">
        <v>4314</v>
      </c>
      <c r="I114" s="491"/>
      <c r="J114" s="498" t="s">
        <v>105</v>
      </c>
      <c r="K114" s="499" t="s">
        <v>450</v>
      </c>
      <c r="L114" s="491" t="s">
        <v>1180</v>
      </c>
      <c r="M114" s="489"/>
    </row>
    <row r="115" spans="1:13" s="700" customFormat="1" ht="50.25" customHeight="1">
      <c r="A115" s="488">
        <v>87</v>
      </c>
      <c r="B115" s="489" t="s">
        <v>1951</v>
      </c>
      <c r="C115" s="489" t="s">
        <v>1952</v>
      </c>
      <c r="D115" s="491">
        <v>2017</v>
      </c>
      <c r="E115" s="491">
        <v>1000</v>
      </c>
      <c r="F115" s="491"/>
      <c r="G115" s="717">
        <v>1000</v>
      </c>
      <c r="H115" s="491">
        <v>1000</v>
      </c>
      <c r="I115" s="491"/>
      <c r="J115" s="498" t="s">
        <v>105</v>
      </c>
      <c r="K115" s="499" t="s">
        <v>271</v>
      </c>
      <c r="L115" s="491" t="s">
        <v>1415</v>
      </c>
      <c r="M115" s="489"/>
    </row>
    <row r="116" spans="1:13" s="700" customFormat="1" ht="50.25" customHeight="1">
      <c r="A116" s="488">
        <v>88</v>
      </c>
      <c r="B116" s="489" t="s">
        <v>1953</v>
      </c>
      <c r="C116" s="489" t="s">
        <v>1954</v>
      </c>
      <c r="D116" s="491" t="s">
        <v>208</v>
      </c>
      <c r="E116" s="491">
        <v>3000</v>
      </c>
      <c r="F116" s="491">
        <v>270</v>
      </c>
      <c r="G116" s="717">
        <v>2000</v>
      </c>
      <c r="H116" s="491">
        <v>2000</v>
      </c>
      <c r="I116" s="491"/>
      <c r="J116" s="498" t="s">
        <v>1333</v>
      </c>
      <c r="K116" s="499" t="s">
        <v>36</v>
      </c>
      <c r="L116" s="491" t="s">
        <v>1415</v>
      </c>
      <c r="M116" s="489"/>
    </row>
    <row r="117" spans="1:13" s="700" customFormat="1" ht="50.25" customHeight="1">
      <c r="A117" s="488">
        <v>89</v>
      </c>
      <c r="B117" s="489" t="s">
        <v>97</v>
      </c>
      <c r="C117" s="489" t="s">
        <v>1955</v>
      </c>
      <c r="D117" s="491" t="s">
        <v>34</v>
      </c>
      <c r="E117" s="491">
        <v>14987</v>
      </c>
      <c r="F117" s="491"/>
      <c r="G117" s="717">
        <v>14987</v>
      </c>
      <c r="H117" s="491">
        <v>14987</v>
      </c>
      <c r="I117" s="491"/>
      <c r="J117" s="498" t="s">
        <v>1333</v>
      </c>
      <c r="K117" s="499" t="s">
        <v>187</v>
      </c>
      <c r="L117" s="491" t="s">
        <v>1415</v>
      </c>
      <c r="M117" s="489"/>
    </row>
    <row r="118" spans="1:13" s="700" customFormat="1" ht="50.25" customHeight="1">
      <c r="A118" s="488">
        <v>90</v>
      </c>
      <c r="B118" s="489" t="s">
        <v>1956</v>
      </c>
      <c r="C118" s="489" t="s">
        <v>1957</v>
      </c>
      <c r="D118" s="491" t="s">
        <v>1717</v>
      </c>
      <c r="E118" s="491">
        <v>4446</v>
      </c>
      <c r="F118" s="491">
        <v>2800</v>
      </c>
      <c r="G118" s="717">
        <v>1646</v>
      </c>
      <c r="H118" s="491">
        <v>1646</v>
      </c>
      <c r="I118" s="491"/>
      <c r="J118" s="498" t="s">
        <v>105</v>
      </c>
      <c r="K118" s="499" t="s">
        <v>36</v>
      </c>
      <c r="L118" s="491" t="s">
        <v>1415</v>
      </c>
      <c r="M118" s="489"/>
    </row>
    <row r="119" spans="1:13" s="700" customFormat="1" ht="50.25" customHeight="1">
      <c r="A119" s="488">
        <v>91</v>
      </c>
      <c r="B119" s="489" t="s">
        <v>1958</v>
      </c>
      <c r="C119" s="489" t="s">
        <v>1959</v>
      </c>
      <c r="D119" s="491" t="s">
        <v>34</v>
      </c>
      <c r="E119" s="491">
        <v>600</v>
      </c>
      <c r="F119" s="491"/>
      <c r="G119" s="717">
        <v>480</v>
      </c>
      <c r="H119" s="491">
        <v>480</v>
      </c>
      <c r="I119" s="491"/>
      <c r="J119" s="498" t="s">
        <v>89</v>
      </c>
      <c r="K119" s="499" t="s">
        <v>331</v>
      </c>
      <c r="L119" s="491" t="s">
        <v>1381</v>
      </c>
      <c r="M119" s="489"/>
    </row>
    <row r="120" spans="1:13" s="700" customFormat="1" ht="50.25" customHeight="1">
      <c r="A120" s="488">
        <v>92</v>
      </c>
      <c r="B120" s="489" t="s">
        <v>1960</v>
      </c>
      <c r="C120" s="489" t="s">
        <v>1961</v>
      </c>
      <c r="D120" s="491">
        <v>2017</v>
      </c>
      <c r="E120" s="491">
        <v>996</v>
      </c>
      <c r="F120" s="491"/>
      <c r="G120" s="717">
        <v>996</v>
      </c>
      <c r="H120" s="491">
        <v>996</v>
      </c>
      <c r="I120" s="491"/>
      <c r="J120" s="498" t="s">
        <v>89</v>
      </c>
      <c r="K120" s="499" t="s">
        <v>90</v>
      </c>
      <c r="L120" s="491" t="s">
        <v>1381</v>
      </c>
      <c r="M120" s="489"/>
    </row>
    <row r="121" spans="1:13" s="700" customFormat="1" ht="50.25" customHeight="1">
      <c r="A121" s="488">
        <v>93</v>
      </c>
      <c r="B121" s="489" t="s">
        <v>1962</v>
      </c>
      <c r="C121" s="489" t="s">
        <v>1963</v>
      </c>
      <c r="D121" s="491" t="s">
        <v>1717</v>
      </c>
      <c r="E121" s="491">
        <v>1970</v>
      </c>
      <c r="F121" s="491">
        <v>500</v>
      </c>
      <c r="G121" s="717">
        <v>1970</v>
      </c>
      <c r="H121" s="491">
        <v>1970</v>
      </c>
      <c r="I121" s="491"/>
      <c r="J121" s="498" t="s">
        <v>89</v>
      </c>
      <c r="K121" s="499" t="s">
        <v>271</v>
      </c>
      <c r="L121" s="491" t="s">
        <v>1381</v>
      </c>
      <c r="M121" s="489"/>
    </row>
    <row r="122" spans="1:13" s="700" customFormat="1" ht="32.25" customHeight="1">
      <c r="A122" s="488">
        <v>94</v>
      </c>
      <c r="B122" s="489" t="s">
        <v>1964</v>
      </c>
      <c r="C122" s="489" t="s">
        <v>1965</v>
      </c>
      <c r="D122" s="491">
        <v>2017</v>
      </c>
      <c r="E122" s="491">
        <v>1944</v>
      </c>
      <c r="F122" s="491"/>
      <c r="G122" s="717">
        <v>1944</v>
      </c>
      <c r="H122" s="491">
        <v>1944</v>
      </c>
      <c r="I122" s="491"/>
      <c r="J122" s="498" t="s">
        <v>89</v>
      </c>
      <c r="K122" s="499" t="s">
        <v>160</v>
      </c>
      <c r="L122" s="491" t="s">
        <v>1381</v>
      </c>
      <c r="M122" s="489"/>
    </row>
    <row r="123" spans="1:13" s="700" customFormat="1" ht="41.25" customHeight="1">
      <c r="A123" s="488">
        <v>95</v>
      </c>
      <c r="B123" s="489" t="s">
        <v>1966</v>
      </c>
      <c r="C123" s="489" t="s">
        <v>1967</v>
      </c>
      <c r="D123" s="491">
        <v>2017</v>
      </c>
      <c r="E123" s="491">
        <v>617</v>
      </c>
      <c r="F123" s="491"/>
      <c r="G123" s="717">
        <v>617</v>
      </c>
      <c r="H123" s="491">
        <v>617</v>
      </c>
      <c r="I123" s="491"/>
      <c r="J123" s="498" t="s">
        <v>105</v>
      </c>
      <c r="K123" s="499" t="s">
        <v>106</v>
      </c>
      <c r="L123" s="491" t="s">
        <v>1556</v>
      </c>
      <c r="M123" s="489"/>
    </row>
    <row r="124" spans="1:13" s="700" customFormat="1" ht="39" customHeight="1">
      <c r="A124" s="488">
        <v>96</v>
      </c>
      <c r="B124" s="489" t="s">
        <v>1968</v>
      </c>
      <c r="C124" s="489" t="s">
        <v>1969</v>
      </c>
      <c r="D124" s="491">
        <v>2017</v>
      </c>
      <c r="E124" s="491">
        <v>935</v>
      </c>
      <c r="F124" s="491"/>
      <c r="G124" s="717">
        <v>935</v>
      </c>
      <c r="H124" s="491">
        <v>935</v>
      </c>
      <c r="I124" s="491"/>
      <c r="J124" s="498" t="s">
        <v>1970</v>
      </c>
      <c r="K124" s="499" t="s">
        <v>160</v>
      </c>
      <c r="L124" s="491" t="s">
        <v>1556</v>
      </c>
      <c r="M124" s="489"/>
    </row>
    <row r="125" spans="1:13" s="700" customFormat="1" ht="39" customHeight="1">
      <c r="A125" s="488">
        <v>97</v>
      </c>
      <c r="B125" s="489" t="s">
        <v>1971</v>
      </c>
      <c r="C125" s="489" t="s">
        <v>1972</v>
      </c>
      <c r="D125" s="491" t="s">
        <v>34</v>
      </c>
      <c r="E125" s="491">
        <v>708</v>
      </c>
      <c r="F125" s="491"/>
      <c r="G125" s="717">
        <v>500</v>
      </c>
      <c r="H125" s="491">
        <v>500</v>
      </c>
      <c r="I125" s="491"/>
      <c r="J125" s="498" t="s">
        <v>1973</v>
      </c>
      <c r="K125" s="499" t="s">
        <v>160</v>
      </c>
      <c r="L125" s="491" t="s">
        <v>1556</v>
      </c>
      <c r="M125" s="489"/>
    </row>
    <row r="126" spans="1:13" s="700" customFormat="1" ht="50.25" customHeight="1">
      <c r="A126" s="1220">
        <v>98</v>
      </c>
      <c r="B126" s="1217" t="s">
        <v>1974</v>
      </c>
      <c r="C126" s="489" t="s">
        <v>1975</v>
      </c>
      <c r="D126" s="491" t="s">
        <v>34</v>
      </c>
      <c r="E126" s="491">
        <v>981</v>
      </c>
      <c r="F126" s="491"/>
      <c r="G126" s="717">
        <v>700</v>
      </c>
      <c r="H126" s="491">
        <v>700</v>
      </c>
      <c r="I126" s="491"/>
      <c r="J126" s="498" t="s">
        <v>1976</v>
      </c>
      <c r="K126" s="499" t="s">
        <v>114</v>
      </c>
      <c r="L126" s="491" t="s">
        <v>1556</v>
      </c>
      <c r="M126" s="489"/>
    </row>
    <row r="127" spans="1:13" s="700" customFormat="1" ht="50.25" customHeight="1">
      <c r="A127" s="1222"/>
      <c r="B127" s="1218"/>
      <c r="C127" s="489" t="s">
        <v>1977</v>
      </c>
      <c r="D127" s="491" t="s">
        <v>34</v>
      </c>
      <c r="E127" s="491">
        <v>782</v>
      </c>
      <c r="F127" s="491"/>
      <c r="G127" s="717">
        <v>600</v>
      </c>
      <c r="H127" s="491">
        <v>600</v>
      </c>
      <c r="I127" s="491"/>
      <c r="J127" s="498" t="s">
        <v>1976</v>
      </c>
      <c r="K127" s="499" t="s">
        <v>114</v>
      </c>
      <c r="L127" s="491" t="s">
        <v>1556</v>
      </c>
      <c r="M127" s="489"/>
    </row>
    <row r="128" spans="1:13" s="700" customFormat="1" ht="50.25" customHeight="1">
      <c r="A128" s="1221"/>
      <c r="B128" s="1219"/>
      <c r="C128" s="489" t="s">
        <v>1978</v>
      </c>
      <c r="D128" s="491" t="s">
        <v>34</v>
      </c>
      <c r="E128" s="491">
        <v>981</v>
      </c>
      <c r="F128" s="491"/>
      <c r="G128" s="717">
        <v>700</v>
      </c>
      <c r="H128" s="491">
        <v>700</v>
      </c>
      <c r="I128" s="491"/>
      <c r="J128" s="498" t="s">
        <v>1976</v>
      </c>
      <c r="K128" s="499" t="s">
        <v>114</v>
      </c>
      <c r="L128" s="491" t="s">
        <v>1556</v>
      </c>
      <c r="M128" s="489"/>
    </row>
    <row r="129" spans="1:224" s="664" customFormat="1" ht="92.25" customHeight="1">
      <c r="A129" s="488">
        <v>99</v>
      </c>
      <c r="B129" s="498" t="s">
        <v>1979</v>
      </c>
      <c r="C129" s="489" t="s">
        <v>1980</v>
      </c>
      <c r="D129" s="491">
        <v>2017</v>
      </c>
      <c r="E129" s="491">
        <v>1120</v>
      </c>
      <c r="F129" s="491"/>
      <c r="G129" s="717">
        <v>1120</v>
      </c>
      <c r="H129" s="491">
        <v>1120</v>
      </c>
      <c r="I129" s="488"/>
      <c r="J129" s="742" t="s">
        <v>105</v>
      </c>
      <c r="K129" s="499" t="s">
        <v>90</v>
      </c>
      <c r="L129" s="491" t="s">
        <v>1981</v>
      </c>
      <c r="M129" s="489" t="s">
        <v>1982</v>
      </c>
    </row>
    <row r="130" spans="1:224" s="699" customFormat="1" ht="122.25" customHeight="1">
      <c r="A130" s="488">
        <v>100</v>
      </c>
      <c r="B130" s="489" t="s">
        <v>1983</v>
      </c>
      <c r="C130" s="489" t="s">
        <v>1984</v>
      </c>
      <c r="D130" s="491">
        <v>2017</v>
      </c>
      <c r="E130" s="491">
        <v>1767</v>
      </c>
      <c r="F130" s="491"/>
      <c r="G130" s="717">
        <v>1084</v>
      </c>
      <c r="H130" s="491">
        <v>1084</v>
      </c>
      <c r="I130" s="491"/>
      <c r="J130" s="742" t="s">
        <v>1985</v>
      </c>
      <c r="K130" s="499" t="s">
        <v>187</v>
      </c>
      <c r="L130" s="769" t="s">
        <v>1986</v>
      </c>
      <c r="M130" s="770" t="s">
        <v>1987</v>
      </c>
    </row>
    <row r="131" spans="1:224" s="668" customFormat="1" ht="39" customHeight="1">
      <c r="A131" s="715" t="s">
        <v>150</v>
      </c>
      <c r="B131" s="716" t="s">
        <v>1988</v>
      </c>
      <c r="C131" s="716"/>
      <c r="D131" s="715"/>
      <c r="E131" s="715">
        <f>E132+E146+E268</f>
        <v>23147785.658398457</v>
      </c>
      <c r="F131" s="715">
        <f>F132+F146+F268</f>
        <v>11188056.614820426</v>
      </c>
      <c r="G131" s="714">
        <f>G132+G146+G268</f>
        <v>2498166</v>
      </c>
      <c r="H131" s="715">
        <f>H132+H146+H268</f>
        <v>168290</v>
      </c>
      <c r="I131" s="715">
        <f>I132+I146+I268</f>
        <v>2329876</v>
      </c>
      <c r="J131" s="498"/>
      <c r="K131" s="499"/>
      <c r="L131" s="491"/>
      <c r="M131" s="489"/>
    </row>
    <row r="132" spans="1:224" s="668" customFormat="1" ht="41.25" customHeight="1">
      <c r="A132" s="715" t="s">
        <v>29</v>
      </c>
      <c r="B132" s="716" t="s">
        <v>1989</v>
      </c>
      <c r="C132" s="716"/>
      <c r="D132" s="715"/>
      <c r="E132" s="715">
        <f>SUM(E133:E145)</f>
        <v>9796209.3483984563</v>
      </c>
      <c r="F132" s="715">
        <f>SUM(F133:F145)</f>
        <v>7939042.6148204263</v>
      </c>
      <c r="G132" s="714">
        <f>SUM(G133:G145)</f>
        <v>901570</v>
      </c>
      <c r="H132" s="715">
        <f>SUM(H133:H145)</f>
        <v>4800</v>
      </c>
      <c r="I132" s="715">
        <f>SUM(I133:I145)</f>
        <v>896770</v>
      </c>
      <c r="J132" s="498"/>
      <c r="K132" s="499"/>
      <c r="L132" s="491"/>
      <c r="M132" s="489"/>
    </row>
    <row r="133" spans="1:224" s="664" customFormat="1" ht="48" customHeight="1">
      <c r="A133" s="491">
        <v>101</v>
      </c>
      <c r="B133" s="489" t="s">
        <v>1990</v>
      </c>
      <c r="C133" s="758" t="s">
        <v>1991</v>
      </c>
      <c r="D133" s="759" t="s">
        <v>48</v>
      </c>
      <c r="E133" s="759">
        <v>270000</v>
      </c>
      <c r="F133" s="491">
        <v>70000</v>
      </c>
      <c r="G133" s="717">
        <v>20000</v>
      </c>
      <c r="H133" s="488"/>
      <c r="I133" s="488">
        <v>20000</v>
      </c>
      <c r="J133" s="500" t="s">
        <v>1992</v>
      </c>
      <c r="K133" s="499" t="s">
        <v>646</v>
      </c>
      <c r="L133" s="491" t="s">
        <v>1194</v>
      </c>
      <c r="M133" s="490"/>
    </row>
    <row r="134" spans="1:224" s="664" customFormat="1" ht="48" customHeight="1">
      <c r="A134" s="491">
        <v>102</v>
      </c>
      <c r="B134" s="489" t="s">
        <v>1993</v>
      </c>
      <c r="C134" s="758" t="s">
        <v>1994</v>
      </c>
      <c r="D134" s="759" t="s">
        <v>208</v>
      </c>
      <c r="E134" s="759">
        <v>75000</v>
      </c>
      <c r="F134" s="491"/>
      <c r="G134" s="717">
        <v>2000</v>
      </c>
      <c r="H134" s="488"/>
      <c r="I134" s="488">
        <v>2000</v>
      </c>
      <c r="J134" s="500" t="s">
        <v>646</v>
      </c>
      <c r="K134" s="499" t="s">
        <v>646</v>
      </c>
      <c r="L134" s="488" t="s">
        <v>1995</v>
      </c>
      <c r="M134" s="490"/>
    </row>
    <row r="135" spans="1:224" s="664" customFormat="1" ht="46.5" customHeight="1">
      <c r="A135" s="491">
        <v>103</v>
      </c>
      <c r="B135" s="758" t="s">
        <v>1996</v>
      </c>
      <c r="C135" s="489" t="s">
        <v>1997</v>
      </c>
      <c r="D135" s="491" t="s">
        <v>48</v>
      </c>
      <c r="E135" s="491">
        <v>306953</v>
      </c>
      <c r="F135" s="491">
        <v>104600</v>
      </c>
      <c r="G135" s="717">
        <v>40000</v>
      </c>
      <c r="H135" s="491"/>
      <c r="I135" s="491">
        <v>40000</v>
      </c>
      <c r="J135" s="500" t="s">
        <v>1998</v>
      </c>
      <c r="K135" s="499" t="s">
        <v>36</v>
      </c>
      <c r="L135" s="491" t="s">
        <v>1194</v>
      </c>
      <c r="M135" s="490"/>
    </row>
    <row r="136" spans="1:224" s="664" customFormat="1" ht="47.25" customHeight="1">
      <c r="A136" s="491">
        <v>104</v>
      </c>
      <c r="B136" s="760" t="s">
        <v>1999</v>
      </c>
      <c r="C136" s="760" t="s">
        <v>2000</v>
      </c>
      <c r="D136" s="726" t="s">
        <v>34</v>
      </c>
      <c r="E136" s="726">
        <v>30000</v>
      </c>
      <c r="F136" s="726"/>
      <c r="G136" s="717">
        <v>2000</v>
      </c>
      <c r="H136" s="726"/>
      <c r="I136" s="726">
        <v>2000</v>
      </c>
      <c r="J136" s="742" t="s">
        <v>2001</v>
      </c>
      <c r="K136" s="499" t="s">
        <v>331</v>
      </c>
      <c r="L136" s="726" t="s">
        <v>1194</v>
      </c>
      <c r="M136" s="760"/>
      <c r="N136" s="771"/>
      <c r="O136" s="771"/>
      <c r="P136" s="771"/>
      <c r="Q136" s="771"/>
      <c r="R136" s="771"/>
      <c r="S136" s="771"/>
      <c r="T136" s="771"/>
      <c r="U136" s="771"/>
      <c r="V136" s="771"/>
      <c r="W136" s="771"/>
      <c r="X136" s="771"/>
      <c r="Y136" s="771"/>
      <c r="Z136" s="771"/>
      <c r="AA136" s="771"/>
      <c r="AB136" s="771"/>
      <c r="AC136" s="771"/>
      <c r="AD136" s="771"/>
      <c r="AE136" s="771"/>
      <c r="AF136" s="771"/>
      <c r="AG136" s="771"/>
      <c r="AH136" s="771"/>
      <c r="AI136" s="771"/>
      <c r="AJ136" s="771"/>
      <c r="AK136" s="771"/>
      <c r="AL136" s="771"/>
      <c r="AM136" s="771"/>
      <c r="AN136" s="771"/>
      <c r="AO136" s="771"/>
      <c r="AP136" s="771"/>
      <c r="AQ136" s="771"/>
      <c r="AR136" s="771"/>
      <c r="AS136" s="771"/>
      <c r="AT136" s="771"/>
      <c r="AU136" s="771"/>
      <c r="AV136" s="771"/>
      <c r="AW136" s="771"/>
      <c r="AX136" s="771"/>
      <c r="AY136" s="771"/>
      <c r="AZ136" s="771"/>
      <c r="BA136" s="771"/>
      <c r="BB136" s="771"/>
      <c r="BC136" s="771"/>
      <c r="BD136" s="771"/>
      <c r="BE136" s="771"/>
      <c r="BF136" s="771"/>
      <c r="BG136" s="771"/>
      <c r="BH136" s="771"/>
      <c r="BI136" s="771"/>
      <c r="BJ136" s="771"/>
      <c r="BK136" s="771"/>
      <c r="BL136" s="771"/>
      <c r="BM136" s="771"/>
      <c r="BN136" s="771"/>
      <c r="BO136" s="771"/>
      <c r="BP136" s="771"/>
      <c r="BQ136" s="771"/>
      <c r="BR136" s="771"/>
      <c r="BS136" s="771"/>
      <c r="BT136" s="771"/>
      <c r="BU136" s="771"/>
      <c r="BV136" s="771"/>
      <c r="BW136" s="771"/>
      <c r="BX136" s="771"/>
      <c r="BY136" s="771"/>
      <c r="BZ136" s="771"/>
      <c r="CA136" s="771"/>
      <c r="CB136" s="771"/>
      <c r="CC136" s="771"/>
      <c r="CD136" s="771"/>
      <c r="CE136" s="771"/>
      <c r="CF136" s="771"/>
      <c r="CG136" s="771"/>
      <c r="CH136" s="771"/>
      <c r="CI136" s="771"/>
      <c r="CJ136" s="771"/>
      <c r="CK136" s="771"/>
      <c r="CL136" s="771"/>
      <c r="CM136" s="771"/>
      <c r="CN136" s="771"/>
      <c r="CO136" s="771"/>
      <c r="CP136" s="771"/>
      <c r="CQ136" s="771"/>
      <c r="CR136" s="771"/>
      <c r="CS136" s="771"/>
      <c r="CT136" s="771"/>
      <c r="CU136" s="771"/>
      <c r="CV136" s="771"/>
      <c r="CW136" s="771"/>
      <c r="CX136" s="771"/>
      <c r="CY136" s="771"/>
      <c r="CZ136" s="771"/>
      <c r="DA136" s="771"/>
      <c r="DB136" s="771"/>
      <c r="DC136" s="771"/>
      <c r="DD136" s="771"/>
      <c r="DE136" s="771"/>
      <c r="DF136" s="771"/>
      <c r="DG136" s="771"/>
      <c r="DH136" s="771"/>
      <c r="DI136" s="771"/>
      <c r="DJ136" s="771"/>
      <c r="DK136" s="771"/>
      <c r="DL136" s="771"/>
      <c r="DM136" s="771"/>
      <c r="DN136" s="771"/>
      <c r="DO136" s="771"/>
      <c r="DP136" s="771"/>
      <c r="DQ136" s="771"/>
      <c r="DR136" s="771"/>
      <c r="DS136" s="771"/>
      <c r="DT136" s="771"/>
      <c r="DU136" s="771"/>
      <c r="DV136" s="771"/>
      <c r="DW136" s="771"/>
      <c r="DX136" s="771"/>
      <c r="DY136" s="771"/>
      <c r="DZ136" s="771"/>
      <c r="EA136" s="771"/>
      <c r="EB136" s="771"/>
      <c r="EC136" s="771"/>
      <c r="ED136" s="771"/>
      <c r="EE136" s="771"/>
      <c r="EF136" s="771"/>
      <c r="EG136" s="771"/>
      <c r="EH136" s="771"/>
      <c r="EI136" s="771"/>
      <c r="EJ136" s="771"/>
      <c r="EK136" s="771"/>
      <c r="EL136" s="771"/>
      <c r="EM136" s="771"/>
      <c r="EN136" s="771"/>
      <c r="EO136" s="771"/>
      <c r="EP136" s="771"/>
      <c r="EQ136" s="771"/>
      <c r="ER136" s="771"/>
      <c r="ES136" s="771"/>
      <c r="ET136" s="771"/>
      <c r="EU136" s="771"/>
      <c r="EV136" s="771"/>
      <c r="EW136" s="771"/>
      <c r="EX136" s="771"/>
      <c r="EY136" s="771"/>
      <c r="EZ136" s="771"/>
      <c r="FA136" s="771"/>
      <c r="FB136" s="771"/>
      <c r="FC136" s="771"/>
      <c r="FD136" s="771"/>
      <c r="FE136" s="771"/>
      <c r="FF136" s="771"/>
      <c r="FG136" s="771"/>
      <c r="FH136" s="771"/>
      <c r="FI136" s="771"/>
      <c r="FJ136" s="771"/>
      <c r="FK136" s="771"/>
      <c r="FL136" s="771"/>
      <c r="FM136" s="771"/>
      <c r="FN136" s="771"/>
      <c r="FO136" s="771"/>
      <c r="FP136" s="771"/>
      <c r="FQ136" s="771"/>
      <c r="FR136" s="771"/>
      <c r="FS136" s="771"/>
      <c r="FT136" s="771"/>
      <c r="FU136" s="771"/>
      <c r="FV136" s="771"/>
      <c r="FW136" s="771"/>
      <c r="FX136" s="771"/>
      <c r="FY136" s="771"/>
      <c r="FZ136" s="771"/>
      <c r="GA136" s="771"/>
      <c r="GB136" s="771"/>
      <c r="GC136" s="771"/>
      <c r="GD136" s="771"/>
      <c r="GE136" s="771"/>
      <c r="GF136" s="771"/>
      <c r="GG136" s="771"/>
      <c r="GH136" s="771"/>
      <c r="GI136" s="771"/>
      <c r="GJ136" s="771"/>
      <c r="GK136" s="771"/>
      <c r="GL136" s="771"/>
      <c r="GM136" s="771"/>
      <c r="GN136" s="771"/>
      <c r="GO136" s="771"/>
      <c r="GP136" s="771"/>
      <c r="GQ136" s="771"/>
      <c r="GR136" s="771"/>
      <c r="GS136" s="771"/>
      <c r="GT136" s="771"/>
      <c r="GU136" s="771"/>
      <c r="GV136" s="771"/>
      <c r="GW136" s="771"/>
      <c r="GX136" s="771"/>
      <c r="GY136" s="771"/>
      <c r="GZ136" s="771"/>
      <c r="HA136" s="771"/>
      <c r="HB136" s="771"/>
      <c r="HC136" s="771"/>
      <c r="HD136" s="771"/>
      <c r="HE136" s="771"/>
      <c r="HF136" s="771"/>
      <c r="HG136" s="771"/>
      <c r="HH136" s="771"/>
      <c r="HI136" s="771"/>
      <c r="HJ136" s="771"/>
      <c r="HK136" s="771"/>
      <c r="HL136" s="771"/>
      <c r="HM136" s="771"/>
      <c r="HN136" s="771"/>
      <c r="HO136" s="771"/>
      <c r="HP136" s="771"/>
    </row>
    <row r="137" spans="1:224" s="664" customFormat="1" ht="51.75" customHeight="1">
      <c r="A137" s="491">
        <v>105</v>
      </c>
      <c r="B137" s="760" t="s">
        <v>2002</v>
      </c>
      <c r="C137" s="760" t="s">
        <v>2003</v>
      </c>
      <c r="D137" s="726" t="s">
        <v>233</v>
      </c>
      <c r="E137" s="726">
        <v>23000</v>
      </c>
      <c r="F137" s="726"/>
      <c r="G137" s="717">
        <v>1200</v>
      </c>
      <c r="H137" s="726"/>
      <c r="I137" s="726">
        <v>1200</v>
      </c>
      <c r="J137" s="742" t="s">
        <v>2004</v>
      </c>
      <c r="K137" s="499" t="s">
        <v>331</v>
      </c>
      <c r="L137" s="726" t="s">
        <v>1194</v>
      </c>
      <c r="M137" s="760"/>
      <c r="N137" s="771"/>
      <c r="O137" s="771"/>
      <c r="P137" s="771"/>
      <c r="Q137" s="771"/>
      <c r="R137" s="771"/>
      <c r="S137" s="771"/>
      <c r="T137" s="771"/>
      <c r="U137" s="771"/>
      <c r="V137" s="771"/>
      <c r="W137" s="771"/>
      <c r="X137" s="771"/>
      <c r="Y137" s="771"/>
      <c r="Z137" s="771"/>
      <c r="AA137" s="771"/>
      <c r="AB137" s="771"/>
      <c r="AC137" s="771"/>
      <c r="AD137" s="771"/>
      <c r="AE137" s="771"/>
      <c r="AF137" s="771"/>
      <c r="AG137" s="771"/>
      <c r="AH137" s="771"/>
      <c r="AI137" s="771"/>
      <c r="AJ137" s="771"/>
      <c r="AK137" s="771"/>
      <c r="AL137" s="771"/>
      <c r="AM137" s="771"/>
      <c r="AN137" s="771"/>
      <c r="AO137" s="771"/>
      <c r="AP137" s="771"/>
      <c r="AQ137" s="771"/>
      <c r="AR137" s="771"/>
      <c r="AS137" s="771"/>
      <c r="AT137" s="771"/>
      <c r="AU137" s="771"/>
      <c r="AV137" s="771"/>
      <c r="AW137" s="771"/>
      <c r="AX137" s="771"/>
      <c r="AY137" s="771"/>
      <c r="AZ137" s="771"/>
      <c r="BA137" s="771"/>
      <c r="BB137" s="771"/>
      <c r="BC137" s="771"/>
      <c r="BD137" s="771"/>
      <c r="BE137" s="771"/>
      <c r="BF137" s="771"/>
      <c r="BG137" s="771"/>
      <c r="BH137" s="771"/>
      <c r="BI137" s="771"/>
      <c r="BJ137" s="771"/>
      <c r="BK137" s="771"/>
      <c r="BL137" s="771"/>
      <c r="BM137" s="771"/>
      <c r="BN137" s="771"/>
      <c r="BO137" s="771"/>
      <c r="BP137" s="771"/>
      <c r="BQ137" s="771"/>
      <c r="BR137" s="771"/>
      <c r="BS137" s="771"/>
      <c r="BT137" s="771"/>
      <c r="BU137" s="771"/>
      <c r="BV137" s="771"/>
      <c r="BW137" s="771"/>
      <c r="BX137" s="771"/>
      <c r="BY137" s="771"/>
      <c r="BZ137" s="771"/>
      <c r="CA137" s="771"/>
      <c r="CB137" s="771"/>
      <c r="CC137" s="771"/>
      <c r="CD137" s="771"/>
      <c r="CE137" s="771"/>
      <c r="CF137" s="771"/>
      <c r="CG137" s="771"/>
      <c r="CH137" s="771"/>
      <c r="CI137" s="771"/>
      <c r="CJ137" s="771"/>
      <c r="CK137" s="771"/>
      <c r="CL137" s="771"/>
      <c r="CM137" s="771"/>
      <c r="CN137" s="771"/>
      <c r="CO137" s="771"/>
      <c r="CP137" s="771"/>
      <c r="CQ137" s="771"/>
      <c r="CR137" s="771"/>
      <c r="CS137" s="771"/>
      <c r="CT137" s="771"/>
      <c r="CU137" s="771"/>
      <c r="CV137" s="771"/>
      <c r="CW137" s="771"/>
      <c r="CX137" s="771"/>
      <c r="CY137" s="771"/>
      <c r="CZ137" s="771"/>
      <c r="DA137" s="771"/>
      <c r="DB137" s="771"/>
      <c r="DC137" s="771"/>
      <c r="DD137" s="771"/>
      <c r="DE137" s="771"/>
      <c r="DF137" s="771"/>
      <c r="DG137" s="771"/>
      <c r="DH137" s="771"/>
      <c r="DI137" s="771"/>
      <c r="DJ137" s="771"/>
      <c r="DK137" s="771"/>
      <c r="DL137" s="771"/>
      <c r="DM137" s="771"/>
      <c r="DN137" s="771"/>
      <c r="DO137" s="771"/>
      <c r="DP137" s="771"/>
      <c r="DQ137" s="771"/>
      <c r="DR137" s="771"/>
      <c r="DS137" s="771"/>
      <c r="DT137" s="771"/>
      <c r="DU137" s="771"/>
      <c r="DV137" s="771"/>
      <c r="DW137" s="771"/>
      <c r="DX137" s="771"/>
      <c r="DY137" s="771"/>
      <c r="DZ137" s="771"/>
      <c r="EA137" s="771"/>
      <c r="EB137" s="771"/>
      <c r="EC137" s="771"/>
      <c r="ED137" s="771"/>
      <c r="EE137" s="771"/>
      <c r="EF137" s="771"/>
      <c r="EG137" s="771"/>
      <c r="EH137" s="771"/>
      <c r="EI137" s="771"/>
      <c r="EJ137" s="771"/>
      <c r="EK137" s="771"/>
      <c r="EL137" s="771"/>
      <c r="EM137" s="771"/>
      <c r="EN137" s="771"/>
      <c r="EO137" s="771"/>
      <c r="EP137" s="771"/>
      <c r="EQ137" s="771"/>
      <c r="ER137" s="771"/>
      <c r="ES137" s="771"/>
      <c r="ET137" s="771"/>
      <c r="EU137" s="771"/>
      <c r="EV137" s="771"/>
      <c r="EW137" s="771"/>
      <c r="EX137" s="771"/>
      <c r="EY137" s="771"/>
      <c r="EZ137" s="771"/>
      <c r="FA137" s="771"/>
      <c r="FB137" s="771"/>
      <c r="FC137" s="771"/>
      <c r="FD137" s="771"/>
      <c r="FE137" s="771"/>
      <c r="FF137" s="771"/>
      <c r="FG137" s="771"/>
      <c r="FH137" s="771"/>
      <c r="FI137" s="771"/>
      <c r="FJ137" s="771"/>
      <c r="FK137" s="771"/>
      <c r="FL137" s="771"/>
      <c r="FM137" s="771"/>
      <c r="FN137" s="771"/>
      <c r="FO137" s="771"/>
      <c r="FP137" s="771"/>
      <c r="FQ137" s="771"/>
      <c r="FR137" s="771"/>
      <c r="FS137" s="771"/>
      <c r="FT137" s="771"/>
      <c r="FU137" s="771"/>
      <c r="FV137" s="771"/>
      <c r="FW137" s="771"/>
      <c r="FX137" s="771"/>
      <c r="FY137" s="771"/>
      <c r="FZ137" s="771"/>
      <c r="GA137" s="771"/>
      <c r="GB137" s="771"/>
      <c r="GC137" s="771"/>
      <c r="GD137" s="771"/>
      <c r="GE137" s="771"/>
      <c r="GF137" s="771"/>
      <c r="GG137" s="771"/>
      <c r="GH137" s="771"/>
      <c r="GI137" s="771"/>
      <c r="GJ137" s="771"/>
      <c r="GK137" s="771"/>
      <c r="GL137" s="771"/>
      <c r="GM137" s="771"/>
      <c r="GN137" s="771"/>
      <c r="GO137" s="771"/>
      <c r="GP137" s="771"/>
      <c r="GQ137" s="771"/>
      <c r="GR137" s="771"/>
      <c r="GS137" s="771"/>
      <c r="GT137" s="771"/>
      <c r="GU137" s="771"/>
      <c r="GV137" s="771"/>
      <c r="GW137" s="771"/>
      <c r="GX137" s="771"/>
      <c r="GY137" s="771"/>
      <c r="GZ137" s="771"/>
      <c r="HA137" s="771"/>
      <c r="HB137" s="771"/>
      <c r="HC137" s="771"/>
      <c r="HD137" s="771"/>
      <c r="HE137" s="771"/>
      <c r="HF137" s="771"/>
      <c r="HG137" s="771"/>
      <c r="HH137" s="771"/>
      <c r="HI137" s="771"/>
      <c r="HJ137" s="771"/>
      <c r="HK137" s="771"/>
      <c r="HL137" s="771"/>
      <c r="HM137" s="771"/>
      <c r="HN137" s="771"/>
      <c r="HO137" s="771"/>
      <c r="HP137" s="771"/>
    </row>
    <row r="138" spans="1:224" s="668" customFormat="1" ht="49.5" customHeight="1">
      <c r="A138" s="491">
        <v>106</v>
      </c>
      <c r="B138" s="489" t="s">
        <v>1170</v>
      </c>
      <c r="C138" s="489" t="s">
        <v>2005</v>
      </c>
      <c r="D138" s="491" t="s">
        <v>2006</v>
      </c>
      <c r="E138" s="491">
        <v>8581291.3483984563</v>
      </c>
      <c r="F138" s="491">
        <v>7546972.6148204263</v>
      </c>
      <c r="G138" s="717">
        <v>637570</v>
      </c>
      <c r="H138" s="491"/>
      <c r="I138" s="491">
        <v>637570</v>
      </c>
      <c r="J138" s="498" t="s">
        <v>89</v>
      </c>
      <c r="K138" s="499" t="s">
        <v>36</v>
      </c>
      <c r="L138" s="491" t="s">
        <v>1180</v>
      </c>
      <c r="M138" s="489"/>
    </row>
    <row r="139" spans="1:224" s="668" customFormat="1" ht="54.75" customHeight="1">
      <c r="A139" s="491">
        <v>107</v>
      </c>
      <c r="B139" s="761" t="s">
        <v>2007</v>
      </c>
      <c r="C139" s="490" t="s">
        <v>2008</v>
      </c>
      <c r="D139" s="488">
        <v>2017</v>
      </c>
      <c r="E139" s="488">
        <v>43700</v>
      </c>
      <c r="F139" s="491"/>
      <c r="G139" s="762">
        <v>32000</v>
      </c>
      <c r="H139" s="491"/>
      <c r="I139" s="727">
        <v>32000</v>
      </c>
      <c r="J139" s="500" t="s">
        <v>89</v>
      </c>
      <c r="K139" s="499" t="s">
        <v>404</v>
      </c>
      <c r="L139" s="491" t="s">
        <v>1180</v>
      </c>
      <c r="M139" s="489"/>
    </row>
    <row r="140" spans="1:224" s="668" customFormat="1" ht="54.75" customHeight="1">
      <c r="A140" s="491">
        <v>108</v>
      </c>
      <c r="B140" s="761" t="s">
        <v>2009</v>
      </c>
      <c r="C140" s="490" t="s">
        <v>2010</v>
      </c>
      <c r="D140" s="488">
        <v>2017</v>
      </c>
      <c r="E140" s="488">
        <v>20000</v>
      </c>
      <c r="F140" s="491"/>
      <c r="G140" s="762">
        <v>20000</v>
      </c>
      <c r="H140" s="491"/>
      <c r="I140" s="727">
        <v>20000</v>
      </c>
      <c r="J140" s="500" t="s">
        <v>105</v>
      </c>
      <c r="K140" s="499" t="s">
        <v>36</v>
      </c>
      <c r="L140" s="491" t="s">
        <v>1180</v>
      </c>
      <c r="M140" s="489"/>
    </row>
    <row r="141" spans="1:224" s="668" customFormat="1" ht="121.5" customHeight="1">
      <c r="A141" s="491">
        <v>109</v>
      </c>
      <c r="B141" s="763" t="s">
        <v>2011</v>
      </c>
      <c r="C141" s="489" t="s">
        <v>2012</v>
      </c>
      <c r="D141" s="764" t="s">
        <v>574</v>
      </c>
      <c r="E141" s="491">
        <v>318825</v>
      </c>
      <c r="F141" s="491">
        <v>68470</v>
      </c>
      <c r="G141" s="717">
        <v>46000</v>
      </c>
      <c r="H141" s="491"/>
      <c r="I141" s="491">
        <v>46000</v>
      </c>
      <c r="J141" s="498" t="s">
        <v>2013</v>
      </c>
      <c r="K141" s="499" t="s">
        <v>36</v>
      </c>
      <c r="L141" s="764" t="s">
        <v>2014</v>
      </c>
      <c r="M141" s="763"/>
    </row>
    <row r="142" spans="1:224" s="664" customFormat="1" ht="57" customHeight="1">
      <c r="A142" s="491">
        <v>110</v>
      </c>
      <c r="B142" s="489" t="s">
        <v>2015</v>
      </c>
      <c r="C142" s="489" t="s">
        <v>2016</v>
      </c>
      <c r="D142" s="491" t="s">
        <v>208</v>
      </c>
      <c r="E142" s="491">
        <v>26530</v>
      </c>
      <c r="F142" s="491">
        <v>19000</v>
      </c>
      <c r="G142" s="717">
        <v>7000</v>
      </c>
      <c r="H142" s="488"/>
      <c r="I142" s="488">
        <v>7000</v>
      </c>
      <c r="J142" s="500" t="s">
        <v>2017</v>
      </c>
      <c r="K142" s="488" t="s">
        <v>36</v>
      </c>
      <c r="L142" s="491" t="s">
        <v>2014</v>
      </c>
      <c r="M142" s="490"/>
    </row>
    <row r="143" spans="1:224" s="664" customFormat="1" ht="57" customHeight="1">
      <c r="A143" s="491">
        <v>111</v>
      </c>
      <c r="B143" s="489" t="s">
        <v>2018</v>
      </c>
      <c r="C143" s="489" t="s">
        <v>2019</v>
      </c>
      <c r="D143" s="491" t="s">
        <v>34</v>
      </c>
      <c r="E143" s="491">
        <v>94000</v>
      </c>
      <c r="F143" s="491"/>
      <c r="G143" s="717">
        <v>89000</v>
      </c>
      <c r="H143" s="488"/>
      <c r="I143" s="491">
        <v>89000</v>
      </c>
      <c r="J143" s="500" t="s">
        <v>2017</v>
      </c>
      <c r="K143" s="488" t="s">
        <v>90</v>
      </c>
      <c r="L143" s="491" t="s">
        <v>2014</v>
      </c>
      <c r="M143" s="490"/>
    </row>
    <row r="144" spans="1:224" s="664" customFormat="1" ht="57" customHeight="1">
      <c r="A144" s="491">
        <v>112</v>
      </c>
      <c r="B144" s="489" t="s">
        <v>2020</v>
      </c>
      <c r="C144" s="489" t="s">
        <v>2021</v>
      </c>
      <c r="D144" s="491" t="s">
        <v>34</v>
      </c>
      <c r="E144" s="491">
        <v>2410</v>
      </c>
      <c r="F144" s="491">
        <v>130000</v>
      </c>
      <c r="G144" s="717">
        <v>300</v>
      </c>
      <c r="H144" s="488">
        <v>300</v>
      </c>
      <c r="I144" s="491"/>
      <c r="J144" s="500" t="s">
        <v>113</v>
      </c>
      <c r="K144" s="488" t="s">
        <v>331</v>
      </c>
      <c r="L144" s="491" t="s">
        <v>1194</v>
      </c>
      <c r="M144" s="490"/>
    </row>
    <row r="145" spans="1:13" s="664" customFormat="1" ht="44.25" customHeight="1">
      <c r="A145" s="491">
        <v>113</v>
      </c>
      <c r="B145" s="489" t="s">
        <v>2022</v>
      </c>
      <c r="C145" s="489" t="s">
        <v>2023</v>
      </c>
      <c r="D145" s="491">
        <v>2017</v>
      </c>
      <c r="E145" s="491">
        <v>4500</v>
      </c>
      <c r="F145" s="491"/>
      <c r="G145" s="717">
        <v>4500</v>
      </c>
      <c r="H145" s="491">
        <v>4500</v>
      </c>
      <c r="I145" s="491"/>
      <c r="J145" s="500" t="s">
        <v>105</v>
      </c>
      <c r="K145" s="499" t="s">
        <v>271</v>
      </c>
      <c r="L145" s="491" t="s">
        <v>1399</v>
      </c>
      <c r="M145" s="490"/>
    </row>
    <row r="146" spans="1:13" s="668" customFormat="1" ht="42" customHeight="1">
      <c r="A146" s="715" t="s">
        <v>43</v>
      </c>
      <c r="B146" s="716" t="s">
        <v>2024</v>
      </c>
      <c r="C146" s="716"/>
      <c r="D146" s="715"/>
      <c r="E146" s="715">
        <f>E147+E198</f>
        <v>5754066.3100000005</v>
      </c>
      <c r="F146" s="715">
        <f>F147+F198</f>
        <v>1504768</v>
      </c>
      <c r="G146" s="714">
        <f>G147+G198</f>
        <v>956826</v>
      </c>
      <c r="H146" s="715">
        <f>H147+H198</f>
        <v>10000</v>
      </c>
      <c r="I146" s="715">
        <f>I147+I198</f>
        <v>946826</v>
      </c>
      <c r="J146" s="498"/>
      <c r="K146" s="499"/>
      <c r="L146" s="491"/>
      <c r="M146" s="489"/>
    </row>
    <row r="147" spans="1:13" s="696" customFormat="1" ht="45.75" customHeight="1">
      <c r="A147" s="715" t="s">
        <v>153</v>
      </c>
      <c r="B147" s="716" t="s">
        <v>2025</v>
      </c>
      <c r="C147" s="716"/>
      <c r="D147" s="715"/>
      <c r="E147" s="715">
        <f>SUM(E148:E197)</f>
        <v>2961543</v>
      </c>
      <c r="F147" s="715">
        <f>SUM(F148:F197)</f>
        <v>865740</v>
      </c>
      <c r="G147" s="714">
        <f>SUM(G148:G197)</f>
        <v>412368</v>
      </c>
      <c r="H147" s="715">
        <f>SUM(H148:H197)</f>
        <v>10000</v>
      </c>
      <c r="I147" s="715">
        <f>SUM(I148:I197)</f>
        <v>402368</v>
      </c>
      <c r="J147" s="740"/>
      <c r="K147" s="741"/>
      <c r="L147" s="715"/>
      <c r="M147" s="716"/>
    </row>
    <row r="148" spans="1:13" s="664" customFormat="1" ht="44.25" customHeight="1">
      <c r="A148" s="488">
        <v>114</v>
      </c>
      <c r="B148" s="489" t="s">
        <v>2026</v>
      </c>
      <c r="C148" s="489" t="s">
        <v>2027</v>
      </c>
      <c r="D148" s="491" t="s">
        <v>1717</v>
      </c>
      <c r="E148" s="491">
        <v>100000</v>
      </c>
      <c r="F148" s="491">
        <v>16900</v>
      </c>
      <c r="G148" s="717">
        <v>83100</v>
      </c>
      <c r="H148" s="488"/>
      <c r="I148" s="491">
        <v>83100</v>
      </c>
      <c r="J148" s="500" t="s">
        <v>2028</v>
      </c>
      <c r="K148" s="499" t="s">
        <v>36</v>
      </c>
      <c r="L148" s="491" t="s">
        <v>1399</v>
      </c>
      <c r="M148" s="490"/>
    </row>
    <row r="149" spans="1:13" s="664" customFormat="1" ht="43.5" customHeight="1">
      <c r="A149" s="488">
        <v>115</v>
      </c>
      <c r="B149" s="490" t="s">
        <v>2029</v>
      </c>
      <c r="C149" s="489" t="s">
        <v>2030</v>
      </c>
      <c r="D149" s="488" t="s">
        <v>2031</v>
      </c>
      <c r="E149" s="491">
        <v>500000</v>
      </c>
      <c r="F149" s="488">
        <v>210000</v>
      </c>
      <c r="G149" s="717">
        <v>2400</v>
      </c>
      <c r="H149" s="491"/>
      <c r="I149" s="491">
        <v>2400</v>
      </c>
      <c r="J149" s="500" t="s">
        <v>2032</v>
      </c>
      <c r="K149" s="499" t="s">
        <v>36</v>
      </c>
      <c r="L149" s="491" t="s">
        <v>1399</v>
      </c>
      <c r="M149" s="490"/>
    </row>
    <row r="150" spans="1:13" s="664" customFormat="1" ht="51" customHeight="1">
      <c r="A150" s="488">
        <v>116</v>
      </c>
      <c r="B150" s="489" t="s">
        <v>2033</v>
      </c>
      <c r="C150" s="489" t="s">
        <v>2034</v>
      </c>
      <c r="D150" s="491" t="s">
        <v>48</v>
      </c>
      <c r="E150" s="491">
        <v>26000</v>
      </c>
      <c r="F150" s="491">
        <v>15000</v>
      </c>
      <c r="G150" s="717">
        <v>11000</v>
      </c>
      <c r="H150" s="488"/>
      <c r="I150" s="491">
        <v>11000</v>
      </c>
      <c r="J150" s="500" t="s">
        <v>2028</v>
      </c>
      <c r="K150" s="499" t="s">
        <v>36</v>
      </c>
      <c r="L150" s="491" t="s">
        <v>1399</v>
      </c>
      <c r="M150" s="490"/>
    </row>
    <row r="151" spans="1:13" s="664" customFormat="1" ht="39" customHeight="1">
      <c r="A151" s="488">
        <v>117</v>
      </c>
      <c r="B151" s="489" t="s">
        <v>2035</v>
      </c>
      <c r="C151" s="489" t="s">
        <v>2036</v>
      </c>
      <c r="D151" s="491" t="s">
        <v>2037</v>
      </c>
      <c r="E151" s="491">
        <v>21600</v>
      </c>
      <c r="F151" s="491">
        <v>6500</v>
      </c>
      <c r="G151" s="717">
        <v>8500</v>
      </c>
      <c r="H151" s="488"/>
      <c r="I151" s="491">
        <v>8500</v>
      </c>
      <c r="J151" s="500" t="s">
        <v>166</v>
      </c>
      <c r="K151" s="499" t="s">
        <v>36</v>
      </c>
      <c r="L151" s="491" t="s">
        <v>1399</v>
      </c>
      <c r="M151" s="490"/>
    </row>
    <row r="152" spans="1:13" s="664" customFormat="1" ht="48.75" customHeight="1">
      <c r="A152" s="488">
        <v>118</v>
      </c>
      <c r="B152" s="490" t="s">
        <v>2038</v>
      </c>
      <c r="C152" s="489" t="s">
        <v>2039</v>
      </c>
      <c r="D152" s="488" t="s">
        <v>1717</v>
      </c>
      <c r="E152" s="491">
        <v>3386</v>
      </c>
      <c r="F152" s="488"/>
      <c r="G152" s="717">
        <v>3386</v>
      </c>
      <c r="H152" s="491"/>
      <c r="I152" s="491">
        <v>3386</v>
      </c>
      <c r="J152" s="500" t="s">
        <v>2001</v>
      </c>
      <c r="K152" s="499" t="s">
        <v>271</v>
      </c>
      <c r="L152" s="491" t="s">
        <v>1399</v>
      </c>
      <c r="M152" s="490"/>
    </row>
    <row r="153" spans="1:13" s="664" customFormat="1" ht="46.5" customHeight="1">
      <c r="A153" s="488">
        <v>119</v>
      </c>
      <c r="B153" s="490" t="s">
        <v>2040</v>
      </c>
      <c r="C153" s="489" t="s">
        <v>2041</v>
      </c>
      <c r="D153" s="488" t="s">
        <v>208</v>
      </c>
      <c r="E153" s="491">
        <v>8100</v>
      </c>
      <c r="F153" s="488">
        <v>2500</v>
      </c>
      <c r="G153" s="717">
        <v>5600</v>
      </c>
      <c r="H153" s="491"/>
      <c r="I153" s="491">
        <v>5600</v>
      </c>
      <c r="J153" s="500" t="s">
        <v>2042</v>
      </c>
      <c r="K153" s="499" t="s">
        <v>36</v>
      </c>
      <c r="L153" s="491" t="s">
        <v>1399</v>
      </c>
      <c r="M153" s="490"/>
    </row>
    <row r="154" spans="1:13" s="664" customFormat="1" ht="46.5" customHeight="1">
      <c r="A154" s="488">
        <v>120</v>
      </c>
      <c r="B154" s="490" t="s">
        <v>2043</v>
      </c>
      <c r="C154" s="489" t="s">
        <v>2044</v>
      </c>
      <c r="D154" s="488">
        <v>2017</v>
      </c>
      <c r="E154" s="491">
        <v>7382</v>
      </c>
      <c r="F154" s="488"/>
      <c r="G154" s="717">
        <v>7382</v>
      </c>
      <c r="H154" s="491"/>
      <c r="I154" s="491">
        <v>7382</v>
      </c>
      <c r="J154" s="500" t="s">
        <v>105</v>
      </c>
      <c r="K154" s="499" t="s">
        <v>271</v>
      </c>
      <c r="L154" s="491" t="s">
        <v>1399</v>
      </c>
      <c r="M154" s="490"/>
    </row>
    <row r="155" spans="1:13" s="664" customFormat="1" ht="43.5" customHeight="1">
      <c r="A155" s="488">
        <v>121</v>
      </c>
      <c r="B155" s="489" t="s">
        <v>2045</v>
      </c>
      <c r="C155" s="489" t="s">
        <v>2046</v>
      </c>
      <c r="D155" s="491" t="s">
        <v>1665</v>
      </c>
      <c r="E155" s="491">
        <v>20000</v>
      </c>
      <c r="F155" s="491">
        <v>18000</v>
      </c>
      <c r="G155" s="717">
        <f>I155+H155</f>
        <v>2000</v>
      </c>
      <c r="H155" s="488"/>
      <c r="I155" s="491">
        <v>2000</v>
      </c>
      <c r="J155" s="500" t="s">
        <v>2047</v>
      </c>
      <c r="K155" s="499" t="s">
        <v>36</v>
      </c>
      <c r="L155" s="491" t="s">
        <v>1083</v>
      </c>
      <c r="M155" s="490"/>
    </row>
    <row r="156" spans="1:13" s="664" customFormat="1" ht="48" customHeight="1">
      <c r="A156" s="488">
        <v>122</v>
      </c>
      <c r="B156" s="489" t="s">
        <v>2048</v>
      </c>
      <c r="C156" s="490" t="s">
        <v>2049</v>
      </c>
      <c r="D156" s="488" t="s">
        <v>208</v>
      </c>
      <c r="E156" s="488">
        <v>12000</v>
      </c>
      <c r="F156" s="488">
        <v>300</v>
      </c>
      <c r="G156" s="717">
        <v>6800</v>
      </c>
      <c r="H156" s="488"/>
      <c r="I156" s="488">
        <v>6800</v>
      </c>
      <c r="J156" s="500" t="s">
        <v>2050</v>
      </c>
      <c r="K156" s="499" t="s">
        <v>36</v>
      </c>
      <c r="L156" s="491" t="s">
        <v>1083</v>
      </c>
      <c r="M156" s="489"/>
    </row>
    <row r="157" spans="1:13" s="664" customFormat="1" ht="70.5" customHeight="1">
      <c r="A157" s="488">
        <v>123</v>
      </c>
      <c r="B157" s="489" t="s">
        <v>2051</v>
      </c>
      <c r="C157" s="490" t="s">
        <v>2052</v>
      </c>
      <c r="D157" s="488" t="s">
        <v>2053</v>
      </c>
      <c r="E157" s="488">
        <v>50000</v>
      </c>
      <c r="F157" s="488"/>
      <c r="G157" s="717">
        <f>I157+H157</f>
        <v>14000</v>
      </c>
      <c r="H157" s="488"/>
      <c r="I157" s="488">
        <v>14000</v>
      </c>
      <c r="J157" s="772" t="s">
        <v>2054</v>
      </c>
      <c r="K157" s="488" t="s">
        <v>271</v>
      </c>
      <c r="L157" s="491" t="s">
        <v>1083</v>
      </c>
      <c r="M157" s="490"/>
    </row>
    <row r="158" spans="1:13" s="664" customFormat="1" ht="45" customHeight="1">
      <c r="A158" s="488">
        <v>124</v>
      </c>
      <c r="B158" s="489" t="s">
        <v>2055</v>
      </c>
      <c r="C158" s="490" t="s">
        <v>2056</v>
      </c>
      <c r="D158" s="488" t="s">
        <v>48</v>
      </c>
      <c r="E158" s="488">
        <v>77800</v>
      </c>
      <c r="F158" s="488">
        <v>70000</v>
      </c>
      <c r="G158" s="717">
        <v>4300</v>
      </c>
      <c r="H158" s="488"/>
      <c r="I158" s="488">
        <v>4300</v>
      </c>
      <c r="J158" s="772" t="s">
        <v>2057</v>
      </c>
      <c r="K158" s="488" t="s">
        <v>36</v>
      </c>
      <c r="L158" s="488" t="s">
        <v>1083</v>
      </c>
      <c r="M158" s="490"/>
    </row>
    <row r="159" spans="1:13" s="664" customFormat="1" ht="42" customHeight="1">
      <c r="A159" s="488">
        <v>125</v>
      </c>
      <c r="B159" s="489" t="s">
        <v>2058</v>
      </c>
      <c r="C159" s="490" t="s">
        <v>2059</v>
      </c>
      <c r="D159" s="488" t="s">
        <v>599</v>
      </c>
      <c r="E159" s="488">
        <v>28000</v>
      </c>
      <c r="F159" s="488">
        <v>17000</v>
      </c>
      <c r="G159" s="717">
        <v>1000</v>
      </c>
      <c r="H159" s="488"/>
      <c r="I159" s="488">
        <v>1000</v>
      </c>
      <c r="J159" s="772" t="s">
        <v>89</v>
      </c>
      <c r="K159" s="488" t="s">
        <v>36</v>
      </c>
      <c r="L159" s="488" t="s">
        <v>1083</v>
      </c>
      <c r="M159" s="490"/>
    </row>
    <row r="160" spans="1:13" s="664" customFormat="1" ht="67.5" customHeight="1">
      <c r="A160" s="488">
        <v>126</v>
      </c>
      <c r="B160" s="489" t="s">
        <v>2060</v>
      </c>
      <c r="C160" s="490" t="s">
        <v>2061</v>
      </c>
      <c r="D160" s="488" t="s">
        <v>2062</v>
      </c>
      <c r="E160" s="488">
        <v>300000</v>
      </c>
      <c r="F160" s="488"/>
      <c r="G160" s="717">
        <v>2000</v>
      </c>
      <c r="H160" s="488"/>
      <c r="I160" s="488">
        <v>2000</v>
      </c>
      <c r="J160" s="772" t="s">
        <v>1368</v>
      </c>
      <c r="K160" s="488" t="s">
        <v>331</v>
      </c>
      <c r="L160" s="488" t="s">
        <v>1083</v>
      </c>
      <c r="M160" s="490"/>
    </row>
    <row r="161" spans="1:13" s="664" customFormat="1" ht="67.5" customHeight="1">
      <c r="A161" s="488">
        <v>127</v>
      </c>
      <c r="B161" s="489" t="s">
        <v>2063</v>
      </c>
      <c r="C161" s="490" t="s">
        <v>2064</v>
      </c>
      <c r="D161" s="488" t="s">
        <v>233</v>
      </c>
      <c r="E161" s="488">
        <v>36700</v>
      </c>
      <c r="F161" s="488"/>
      <c r="G161" s="717">
        <v>1000</v>
      </c>
      <c r="H161" s="488"/>
      <c r="I161" s="488">
        <v>1000</v>
      </c>
      <c r="J161" s="772" t="s">
        <v>1893</v>
      </c>
      <c r="K161" s="488" t="s">
        <v>646</v>
      </c>
      <c r="L161" s="488" t="s">
        <v>2065</v>
      </c>
      <c r="M161" s="490"/>
    </row>
    <row r="162" spans="1:13" s="701" customFormat="1" ht="49.5" customHeight="1">
      <c r="A162" s="488">
        <v>128</v>
      </c>
      <c r="B162" s="498" t="s">
        <v>2066</v>
      </c>
      <c r="C162" s="498" t="s">
        <v>2067</v>
      </c>
      <c r="D162" s="491" t="s">
        <v>208</v>
      </c>
      <c r="E162" s="491">
        <v>47716</v>
      </c>
      <c r="F162" s="491"/>
      <c r="G162" s="717">
        <v>11000</v>
      </c>
      <c r="H162" s="501"/>
      <c r="I162" s="488">
        <v>11000</v>
      </c>
      <c r="J162" s="500" t="s">
        <v>2068</v>
      </c>
      <c r="K162" s="773" t="s">
        <v>36</v>
      </c>
      <c r="L162" s="488" t="s">
        <v>1194</v>
      </c>
      <c r="M162" s="501"/>
    </row>
    <row r="163" spans="1:13" s="664" customFormat="1" ht="54" customHeight="1">
      <c r="A163" s="488">
        <v>129</v>
      </c>
      <c r="B163" s="489" t="s">
        <v>2069</v>
      </c>
      <c r="C163" s="490" t="s">
        <v>2070</v>
      </c>
      <c r="D163" s="488" t="s">
        <v>48</v>
      </c>
      <c r="E163" s="488">
        <v>235000</v>
      </c>
      <c r="F163" s="488">
        <v>200000</v>
      </c>
      <c r="G163" s="717">
        <v>10000</v>
      </c>
      <c r="H163" s="488"/>
      <c r="I163" s="488">
        <v>10000</v>
      </c>
      <c r="J163" s="500" t="s">
        <v>166</v>
      </c>
      <c r="K163" s="499" t="s">
        <v>36</v>
      </c>
      <c r="L163" s="488" t="s">
        <v>1194</v>
      </c>
      <c r="M163" s="490"/>
    </row>
    <row r="164" spans="1:13" s="664" customFormat="1" ht="48.75" customHeight="1">
      <c r="A164" s="488">
        <v>130</v>
      </c>
      <c r="B164" s="489" t="s">
        <v>2071</v>
      </c>
      <c r="C164" s="490" t="s">
        <v>2072</v>
      </c>
      <c r="D164" s="488" t="s">
        <v>48</v>
      </c>
      <c r="E164" s="488">
        <v>12000</v>
      </c>
      <c r="F164" s="488">
        <v>1500</v>
      </c>
      <c r="G164" s="717">
        <v>5000</v>
      </c>
      <c r="H164" s="491"/>
      <c r="I164" s="488">
        <v>5000</v>
      </c>
      <c r="J164" s="500" t="s">
        <v>2073</v>
      </c>
      <c r="K164" s="499" t="s">
        <v>187</v>
      </c>
      <c r="L164" s="488" t="s">
        <v>1194</v>
      </c>
      <c r="M164" s="490"/>
    </row>
    <row r="165" spans="1:13" s="664" customFormat="1" ht="47.25" customHeight="1">
      <c r="A165" s="488">
        <v>131</v>
      </c>
      <c r="B165" s="765" t="s">
        <v>2074</v>
      </c>
      <c r="C165" s="765" t="s">
        <v>2075</v>
      </c>
      <c r="D165" s="766" t="s">
        <v>48</v>
      </c>
      <c r="E165" s="766">
        <v>40000</v>
      </c>
      <c r="F165" s="491">
        <v>5000</v>
      </c>
      <c r="G165" s="717">
        <v>5000</v>
      </c>
      <c r="H165" s="491"/>
      <c r="I165" s="488">
        <v>5000</v>
      </c>
      <c r="J165" s="742" t="s">
        <v>166</v>
      </c>
      <c r="K165" s="499" t="s">
        <v>36</v>
      </c>
      <c r="L165" s="488" t="s">
        <v>1194</v>
      </c>
      <c r="M165" s="490"/>
    </row>
    <row r="166" spans="1:13" s="664" customFormat="1" ht="48" customHeight="1">
      <c r="A166" s="488">
        <v>132</v>
      </c>
      <c r="B166" s="767" t="s">
        <v>2076</v>
      </c>
      <c r="C166" s="767" t="s">
        <v>2077</v>
      </c>
      <c r="D166" s="768" t="s">
        <v>1151</v>
      </c>
      <c r="E166" s="768">
        <v>5376</v>
      </c>
      <c r="F166" s="491">
        <v>3000</v>
      </c>
      <c r="G166" s="717">
        <v>500</v>
      </c>
      <c r="H166" s="488"/>
      <c r="I166" s="488">
        <v>500</v>
      </c>
      <c r="J166" s="500" t="s">
        <v>2078</v>
      </c>
      <c r="K166" s="499" t="s">
        <v>36</v>
      </c>
      <c r="L166" s="491" t="s">
        <v>1194</v>
      </c>
      <c r="M166" s="490"/>
    </row>
    <row r="167" spans="1:13" s="668" customFormat="1" ht="50.25" customHeight="1">
      <c r="A167" s="488">
        <v>133</v>
      </c>
      <c r="B167" s="489" t="s">
        <v>2079</v>
      </c>
      <c r="C167" s="489" t="s">
        <v>1472</v>
      </c>
      <c r="D167" s="491" t="s">
        <v>34</v>
      </c>
      <c r="E167" s="491">
        <v>150000</v>
      </c>
      <c r="F167" s="491"/>
      <c r="G167" s="717">
        <v>27000</v>
      </c>
      <c r="H167" s="491"/>
      <c r="I167" s="491">
        <v>27000</v>
      </c>
      <c r="J167" s="498" t="s">
        <v>89</v>
      </c>
      <c r="K167" s="499" t="s">
        <v>271</v>
      </c>
      <c r="L167" s="491" t="s">
        <v>1194</v>
      </c>
      <c r="M167" s="489"/>
    </row>
    <row r="168" spans="1:13" s="668" customFormat="1" ht="50.25" customHeight="1">
      <c r="A168" s="488">
        <v>134</v>
      </c>
      <c r="B168" s="489" t="s">
        <v>2080</v>
      </c>
      <c r="C168" s="489" t="s">
        <v>2081</v>
      </c>
      <c r="D168" s="491" t="s">
        <v>233</v>
      </c>
      <c r="E168" s="491">
        <v>150000</v>
      </c>
      <c r="F168" s="491"/>
      <c r="G168" s="717">
        <v>5000</v>
      </c>
      <c r="H168" s="491"/>
      <c r="I168" s="491">
        <v>5000</v>
      </c>
      <c r="J168" s="498" t="s">
        <v>2082</v>
      </c>
      <c r="K168" s="499" t="s">
        <v>2083</v>
      </c>
      <c r="L168" s="491" t="s">
        <v>1194</v>
      </c>
      <c r="M168" s="489"/>
    </row>
    <row r="169" spans="1:13" s="668" customFormat="1" ht="50.25" customHeight="1">
      <c r="A169" s="488">
        <v>135</v>
      </c>
      <c r="B169" s="489" t="s">
        <v>2084</v>
      </c>
      <c r="C169" s="489" t="s">
        <v>2085</v>
      </c>
      <c r="D169" s="491" t="s">
        <v>64</v>
      </c>
      <c r="E169" s="491">
        <v>50000</v>
      </c>
      <c r="F169" s="491"/>
      <c r="G169" s="717">
        <v>300</v>
      </c>
      <c r="H169" s="491"/>
      <c r="I169" s="491">
        <v>300</v>
      </c>
      <c r="J169" s="498" t="s">
        <v>646</v>
      </c>
      <c r="K169" s="499" t="s">
        <v>646</v>
      </c>
      <c r="L169" s="491" t="s">
        <v>1194</v>
      </c>
      <c r="M169" s="489"/>
    </row>
    <row r="170" spans="1:13" s="668" customFormat="1" ht="50.25" customHeight="1">
      <c r="A170" s="488">
        <v>136</v>
      </c>
      <c r="B170" s="489" t="s">
        <v>2086</v>
      </c>
      <c r="C170" s="489" t="s">
        <v>2087</v>
      </c>
      <c r="D170" s="491" t="s">
        <v>729</v>
      </c>
      <c r="E170" s="491">
        <v>100000</v>
      </c>
      <c r="F170" s="491">
        <v>41650</v>
      </c>
      <c r="G170" s="717">
        <v>2000</v>
      </c>
      <c r="H170" s="491"/>
      <c r="I170" s="491">
        <v>2000</v>
      </c>
      <c r="J170" s="498" t="s">
        <v>2088</v>
      </c>
      <c r="K170" s="499" t="s">
        <v>36</v>
      </c>
      <c r="L170" s="491" t="s">
        <v>1180</v>
      </c>
      <c r="M170" s="489"/>
    </row>
    <row r="171" spans="1:13" s="668" customFormat="1" ht="44.25" customHeight="1">
      <c r="A171" s="488">
        <v>137</v>
      </c>
      <c r="B171" s="489" t="s">
        <v>2089</v>
      </c>
      <c r="C171" s="489" t="s">
        <v>2090</v>
      </c>
      <c r="D171" s="726" t="s">
        <v>64</v>
      </c>
      <c r="E171" s="491">
        <v>32000</v>
      </c>
      <c r="F171" s="491"/>
      <c r="G171" s="717">
        <v>6000</v>
      </c>
      <c r="H171" s="491"/>
      <c r="I171" s="491">
        <v>6000</v>
      </c>
      <c r="J171" s="500" t="s">
        <v>89</v>
      </c>
      <c r="K171" s="499" t="s">
        <v>90</v>
      </c>
      <c r="L171" s="491" t="s">
        <v>1180</v>
      </c>
      <c r="M171" s="489"/>
    </row>
    <row r="172" spans="1:13" s="668" customFormat="1" ht="41.25" customHeight="1">
      <c r="A172" s="488">
        <v>138</v>
      </c>
      <c r="B172" s="489" t="s">
        <v>2091</v>
      </c>
      <c r="C172" s="489" t="s">
        <v>2092</v>
      </c>
      <c r="D172" s="726" t="s">
        <v>208</v>
      </c>
      <c r="E172" s="491">
        <v>11600</v>
      </c>
      <c r="F172" s="491">
        <v>5000</v>
      </c>
      <c r="G172" s="717">
        <v>6600</v>
      </c>
      <c r="H172" s="491"/>
      <c r="I172" s="491">
        <v>6600</v>
      </c>
      <c r="J172" s="500" t="s">
        <v>2093</v>
      </c>
      <c r="K172" s="499" t="s">
        <v>36</v>
      </c>
      <c r="L172" s="491" t="s">
        <v>1180</v>
      </c>
      <c r="M172" s="489"/>
    </row>
    <row r="173" spans="1:13" s="668" customFormat="1" ht="42.75" customHeight="1">
      <c r="A173" s="488">
        <v>139</v>
      </c>
      <c r="B173" s="761" t="s">
        <v>2094</v>
      </c>
      <c r="C173" s="489" t="s">
        <v>2095</v>
      </c>
      <c r="D173" s="488" t="s">
        <v>34</v>
      </c>
      <c r="E173" s="488">
        <v>21000</v>
      </c>
      <c r="F173" s="491"/>
      <c r="G173" s="762">
        <v>6000</v>
      </c>
      <c r="H173" s="491"/>
      <c r="I173" s="491">
        <v>6000</v>
      </c>
      <c r="J173" s="500" t="s">
        <v>89</v>
      </c>
      <c r="K173" s="499" t="s">
        <v>160</v>
      </c>
      <c r="L173" s="491" t="s">
        <v>1180</v>
      </c>
      <c r="M173" s="489"/>
    </row>
    <row r="174" spans="1:13" s="664" customFormat="1" ht="43.5" customHeight="1">
      <c r="A174" s="488">
        <v>140</v>
      </c>
      <c r="B174" s="490" t="s">
        <v>164</v>
      </c>
      <c r="C174" s="489" t="s">
        <v>2096</v>
      </c>
      <c r="D174" s="488" t="s">
        <v>34</v>
      </c>
      <c r="E174" s="491">
        <v>50000</v>
      </c>
      <c r="F174" s="488"/>
      <c r="G174" s="717">
        <v>6000</v>
      </c>
      <c r="H174" s="491"/>
      <c r="I174" s="491">
        <v>6000</v>
      </c>
      <c r="J174" s="500" t="s">
        <v>89</v>
      </c>
      <c r="K174" s="499" t="s">
        <v>160</v>
      </c>
      <c r="L174" s="491" t="s">
        <v>1415</v>
      </c>
      <c r="M174" s="500"/>
    </row>
    <row r="175" spans="1:13" s="664" customFormat="1" ht="42.75" customHeight="1">
      <c r="A175" s="488">
        <v>141</v>
      </c>
      <c r="B175" s="760" t="s">
        <v>1004</v>
      </c>
      <c r="C175" s="760" t="s">
        <v>2097</v>
      </c>
      <c r="D175" s="726" t="s">
        <v>599</v>
      </c>
      <c r="E175" s="726">
        <v>100000</v>
      </c>
      <c r="F175" s="726">
        <v>40000</v>
      </c>
      <c r="G175" s="717">
        <v>10000</v>
      </c>
      <c r="H175" s="726"/>
      <c r="I175" s="726">
        <v>10000</v>
      </c>
      <c r="J175" s="742" t="s">
        <v>2098</v>
      </c>
      <c r="K175" s="499" t="s">
        <v>36</v>
      </c>
      <c r="L175" s="491" t="s">
        <v>1415</v>
      </c>
      <c r="M175" s="490"/>
    </row>
    <row r="176" spans="1:13" s="664" customFormat="1" ht="51" customHeight="1">
      <c r="A176" s="488">
        <v>142</v>
      </c>
      <c r="B176" s="760" t="s">
        <v>172</v>
      </c>
      <c r="C176" s="760" t="s">
        <v>173</v>
      </c>
      <c r="D176" s="726" t="s">
        <v>208</v>
      </c>
      <c r="E176" s="726">
        <v>60800</v>
      </c>
      <c r="F176" s="726">
        <v>25000</v>
      </c>
      <c r="G176" s="717">
        <v>10000</v>
      </c>
      <c r="H176" s="726"/>
      <c r="I176" s="726">
        <v>10000</v>
      </c>
      <c r="J176" s="500" t="s">
        <v>731</v>
      </c>
      <c r="K176" s="499" t="s">
        <v>36</v>
      </c>
      <c r="L176" s="491" t="s">
        <v>1415</v>
      </c>
      <c r="M176" s="490"/>
    </row>
    <row r="177" spans="1:13" s="668" customFormat="1" ht="40.5" customHeight="1">
      <c r="A177" s="488">
        <v>143</v>
      </c>
      <c r="B177" s="489" t="s">
        <v>2099</v>
      </c>
      <c r="C177" s="489" t="s">
        <v>2100</v>
      </c>
      <c r="D177" s="491" t="s">
        <v>1717</v>
      </c>
      <c r="E177" s="491">
        <v>6000</v>
      </c>
      <c r="F177" s="491">
        <v>1400</v>
      </c>
      <c r="G177" s="717">
        <v>4600</v>
      </c>
      <c r="H177" s="491"/>
      <c r="I177" s="491">
        <v>4600</v>
      </c>
      <c r="J177" s="498" t="s">
        <v>2101</v>
      </c>
      <c r="K177" s="499" t="s">
        <v>36</v>
      </c>
      <c r="L177" s="491" t="s">
        <v>1415</v>
      </c>
      <c r="M177" s="489"/>
    </row>
    <row r="178" spans="1:13" s="664" customFormat="1" ht="45.75" customHeight="1">
      <c r="A178" s="488">
        <v>144</v>
      </c>
      <c r="B178" s="490" t="s">
        <v>2102</v>
      </c>
      <c r="C178" s="489" t="s">
        <v>2103</v>
      </c>
      <c r="D178" s="488" t="s">
        <v>1717</v>
      </c>
      <c r="E178" s="491">
        <v>15000</v>
      </c>
      <c r="F178" s="488">
        <v>2000</v>
      </c>
      <c r="G178" s="717">
        <v>5000</v>
      </c>
      <c r="H178" s="491"/>
      <c r="I178" s="491">
        <v>5000</v>
      </c>
      <c r="J178" s="500" t="s">
        <v>2104</v>
      </c>
      <c r="K178" s="499" t="s">
        <v>36</v>
      </c>
      <c r="L178" s="491" t="s">
        <v>1415</v>
      </c>
      <c r="M178" s="490"/>
    </row>
    <row r="179" spans="1:13" s="664" customFormat="1" ht="45.75" customHeight="1">
      <c r="A179" s="488">
        <v>145</v>
      </c>
      <c r="B179" s="490" t="s">
        <v>2105</v>
      </c>
      <c r="C179" s="489" t="s">
        <v>2106</v>
      </c>
      <c r="D179" s="488">
        <v>2017</v>
      </c>
      <c r="E179" s="491">
        <v>8500</v>
      </c>
      <c r="F179" s="488"/>
      <c r="G179" s="717">
        <v>8500</v>
      </c>
      <c r="H179" s="491"/>
      <c r="I179" s="491">
        <v>8500</v>
      </c>
      <c r="J179" s="500" t="s">
        <v>105</v>
      </c>
      <c r="K179" s="499" t="s">
        <v>187</v>
      </c>
      <c r="L179" s="491" t="s">
        <v>1415</v>
      </c>
      <c r="M179" s="490"/>
    </row>
    <row r="180" spans="1:13" s="664" customFormat="1" ht="45.75" customHeight="1">
      <c r="A180" s="488">
        <v>146</v>
      </c>
      <c r="B180" s="490" t="s">
        <v>2107</v>
      </c>
      <c r="C180" s="489" t="s">
        <v>2108</v>
      </c>
      <c r="D180" s="488" t="s">
        <v>64</v>
      </c>
      <c r="E180" s="491">
        <v>15000</v>
      </c>
      <c r="F180" s="488"/>
      <c r="G180" s="717">
        <v>5000</v>
      </c>
      <c r="H180" s="491"/>
      <c r="I180" s="491">
        <v>5000</v>
      </c>
      <c r="J180" s="500" t="s">
        <v>2109</v>
      </c>
      <c r="K180" s="499" t="s">
        <v>106</v>
      </c>
      <c r="L180" s="491" t="s">
        <v>1415</v>
      </c>
      <c r="M180" s="490"/>
    </row>
    <row r="181" spans="1:13" s="664" customFormat="1" ht="41.25" customHeight="1">
      <c r="A181" s="488">
        <v>147</v>
      </c>
      <c r="B181" s="489" t="s">
        <v>2110</v>
      </c>
      <c r="C181" s="489" t="s">
        <v>2111</v>
      </c>
      <c r="D181" s="491" t="s">
        <v>48</v>
      </c>
      <c r="E181" s="491">
        <v>20000</v>
      </c>
      <c r="F181" s="491">
        <v>10000</v>
      </c>
      <c r="G181" s="717">
        <v>5000</v>
      </c>
      <c r="H181" s="491"/>
      <c r="I181" s="488">
        <v>5000</v>
      </c>
      <c r="J181" s="742" t="s">
        <v>214</v>
      </c>
      <c r="K181" s="499" t="s">
        <v>36</v>
      </c>
      <c r="L181" s="491" t="s">
        <v>1381</v>
      </c>
      <c r="M181" s="490"/>
    </row>
    <row r="182" spans="1:13" s="664" customFormat="1" ht="47.25" customHeight="1">
      <c r="A182" s="488">
        <v>148</v>
      </c>
      <c r="B182" s="489" t="s">
        <v>2112</v>
      </c>
      <c r="C182" s="489" t="s">
        <v>2113</v>
      </c>
      <c r="D182" s="491" t="s">
        <v>599</v>
      </c>
      <c r="E182" s="491">
        <v>165000</v>
      </c>
      <c r="F182" s="491">
        <v>42000</v>
      </c>
      <c r="G182" s="717">
        <v>20000</v>
      </c>
      <c r="H182" s="491"/>
      <c r="I182" s="488">
        <v>20000</v>
      </c>
      <c r="J182" s="742" t="s">
        <v>89</v>
      </c>
      <c r="K182" s="499" t="s">
        <v>36</v>
      </c>
      <c r="L182" s="491" t="s">
        <v>1381</v>
      </c>
      <c r="M182" s="490"/>
    </row>
    <row r="183" spans="1:13" s="664" customFormat="1" ht="40.5" customHeight="1">
      <c r="A183" s="488">
        <v>149</v>
      </c>
      <c r="B183" s="489" t="s">
        <v>2114</v>
      </c>
      <c r="C183" s="489" t="s">
        <v>2115</v>
      </c>
      <c r="D183" s="491" t="s">
        <v>1665</v>
      </c>
      <c r="E183" s="491">
        <v>12000</v>
      </c>
      <c r="F183" s="491">
        <v>5500</v>
      </c>
      <c r="G183" s="717">
        <v>6500</v>
      </c>
      <c r="H183" s="488"/>
      <c r="I183" s="488">
        <v>6500</v>
      </c>
      <c r="J183" s="742" t="s">
        <v>214</v>
      </c>
      <c r="K183" s="499" t="s">
        <v>36</v>
      </c>
      <c r="L183" s="491" t="s">
        <v>1381</v>
      </c>
      <c r="M183" s="490"/>
    </row>
    <row r="184" spans="1:13" s="664" customFormat="1" ht="42.75" customHeight="1">
      <c r="A184" s="488">
        <v>150</v>
      </c>
      <c r="B184" s="489" t="s">
        <v>2116</v>
      </c>
      <c r="C184" s="489" t="s">
        <v>2117</v>
      </c>
      <c r="D184" s="491" t="s">
        <v>208</v>
      </c>
      <c r="E184" s="491">
        <v>34583</v>
      </c>
      <c r="F184" s="491">
        <v>5000</v>
      </c>
      <c r="G184" s="717">
        <v>15000</v>
      </c>
      <c r="H184" s="488"/>
      <c r="I184" s="491">
        <v>15000</v>
      </c>
      <c r="J184" s="742" t="s">
        <v>89</v>
      </c>
      <c r="K184" s="499" t="s">
        <v>36</v>
      </c>
      <c r="L184" s="491" t="s">
        <v>1381</v>
      </c>
      <c r="M184" s="490"/>
    </row>
    <row r="185" spans="1:13" s="664" customFormat="1" ht="38.25" customHeight="1">
      <c r="A185" s="488">
        <v>151</v>
      </c>
      <c r="B185" s="489" t="s">
        <v>2118</v>
      </c>
      <c r="C185" s="489" t="s">
        <v>2119</v>
      </c>
      <c r="D185" s="491" t="s">
        <v>1665</v>
      </c>
      <c r="E185" s="491">
        <v>20000</v>
      </c>
      <c r="F185" s="491">
        <v>18200</v>
      </c>
      <c r="G185" s="717">
        <v>1800</v>
      </c>
      <c r="H185" s="488"/>
      <c r="I185" s="488">
        <v>1800</v>
      </c>
      <c r="J185" s="742" t="s">
        <v>214</v>
      </c>
      <c r="K185" s="499" t="s">
        <v>36</v>
      </c>
      <c r="L185" s="491" t="s">
        <v>1381</v>
      </c>
      <c r="M185" s="490"/>
    </row>
    <row r="186" spans="1:13" s="664" customFormat="1" ht="50.25" customHeight="1">
      <c r="A186" s="488">
        <v>152</v>
      </c>
      <c r="B186" s="489" t="s">
        <v>2120</v>
      </c>
      <c r="C186" s="490" t="s">
        <v>2121</v>
      </c>
      <c r="D186" s="491" t="s">
        <v>2122</v>
      </c>
      <c r="E186" s="491">
        <v>200000</v>
      </c>
      <c r="F186" s="491">
        <v>20000</v>
      </c>
      <c r="G186" s="717">
        <v>10000</v>
      </c>
      <c r="H186" s="491">
        <v>10000</v>
      </c>
      <c r="I186" s="488"/>
      <c r="J186" s="500" t="s">
        <v>214</v>
      </c>
      <c r="K186" s="499" t="s">
        <v>36</v>
      </c>
      <c r="L186" s="488" t="s">
        <v>1381</v>
      </c>
      <c r="M186" s="489"/>
    </row>
    <row r="187" spans="1:13" s="664" customFormat="1" ht="46.5" customHeight="1">
      <c r="A187" s="488">
        <v>153</v>
      </c>
      <c r="B187" s="489" t="s">
        <v>2123</v>
      </c>
      <c r="C187" s="489" t="s">
        <v>2124</v>
      </c>
      <c r="D187" s="491" t="s">
        <v>208</v>
      </c>
      <c r="E187" s="491">
        <v>22000</v>
      </c>
      <c r="F187" s="491">
        <v>7000</v>
      </c>
      <c r="G187" s="717">
        <v>5000</v>
      </c>
      <c r="H187" s="488"/>
      <c r="I187" s="488">
        <v>5000</v>
      </c>
      <c r="J187" s="500" t="s">
        <v>89</v>
      </c>
      <c r="K187" s="499" t="s">
        <v>36</v>
      </c>
      <c r="L187" s="491" t="s">
        <v>1381</v>
      </c>
      <c r="M187" s="490"/>
    </row>
    <row r="188" spans="1:13" s="664" customFormat="1" ht="45.75" customHeight="1">
      <c r="A188" s="488">
        <v>154</v>
      </c>
      <c r="B188" s="489" t="s">
        <v>2125</v>
      </c>
      <c r="C188" s="489" t="s">
        <v>2126</v>
      </c>
      <c r="D188" s="491" t="s">
        <v>1717</v>
      </c>
      <c r="E188" s="491">
        <v>4000</v>
      </c>
      <c r="F188" s="491">
        <v>3000</v>
      </c>
      <c r="G188" s="717">
        <v>1000</v>
      </c>
      <c r="H188" s="488"/>
      <c r="I188" s="488">
        <v>1000</v>
      </c>
      <c r="J188" s="500" t="s">
        <v>214</v>
      </c>
      <c r="K188" s="499" t="s">
        <v>36</v>
      </c>
      <c r="L188" s="491" t="s">
        <v>1381</v>
      </c>
      <c r="M188" s="490"/>
    </row>
    <row r="189" spans="1:13" s="664" customFormat="1" ht="48.75" customHeight="1">
      <c r="A189" s="488">
        <v>155</v>
      </c>
      <c r="B189" s="489" t="s">
        <v>2127</v>
      </c>
      <c r="C189" s="489" t="s">
        <v>2128</v>
      </c>
      <c r="D189" s="491" t="s">
        <v>1726</v>
      </c>
      <c r="E189" s="491">
        <v>6000</v>
      </c>
      <c r="F189" s="491">
        <v>3200</v>
      </c>
      <c r="G189" s="717">
        <v>2800</v>
      </c>
      <c r="H189" s="488"/>
      <c r="I189" s="488">
        <v>2800</v>
      </c>
      <c r="J189" s="500" t="s">
        <v>214</v>
      </c>
      <c r="K189" s="499" t="s">
        <v>36</v>
      </c>
      <c r="L189" s="491" t="s">
        <v>1381</v>
      </c>
      <c r="M189" s="490"/>
    </row>
    <row r="190" spans="1:13" s="664" customFormat="1" ht="45" customHeight="1">
      <c r="A190" s="488">
        <v>156</v>
      </c>
      <c r="B190" s="489" t="s">
        <v>2129</v>
      </c>
      <c r="C190" s="489" t="s">
        <v>2130</v>
      </c>
      <c r="D190" s="491" t="s">
        <v>208</v>
      </c>
      <c r="E190" s="491">
        <v>22000</v>
      </c>
      <c r="F190" s="491">
        <v>3500</v>
      </c>
      <c r="G190" s="717">
        <v>8000</v>
      </c>
      <c r="H190" s="491"/>
      <c r="I190" s="488">
        <v>8000</v>
      </c>
      <c r="J190" s="500" t="s">
        <v>89</v>
      </c>
      <c r="K190" s="488" t="s">
        <v>36</v>
      </c>
      <c r="L190" s="491" t="s">
        <v>1381</v>
      </c>
      <c r="M190" s="490"/>
    </row>
    <row r="191" spans="1:13" s="664" customFormat="1" ht="48" customHeight="1">
      <c r="A191" s="488">
        <v>157</v>
      </c>
      <c r="B191" s="490" t="s">
        <v>2131</v>
      </c>
      <c r="C191" s="489" t="s">
        <v>2132</v>
      </c>
      <c r="D191" s="488" t="s">
        <v>64</v>
      </c>
      <c r="E191" s="491">
        <v>10200</v>
      </c>
      <c r="F191" s="488"/>
      <c r="G191" s="717">
        <v>3500</v>
      </c>
      <c r="H191" s="491"/>
      <c r="I191" s="491">
        <v>3500</v>
      </c>
      <c r="J191" s="500" t="s">
        <v>89</v>
      </c>
      <c r="K191" s="499" t="s">
        <v>36</v>
      </c>
      <c r="L191" s="491" t="s">
        <v>1381</v>
      </c>
      <c r="M191" s="490"/>
    </row>
    <row r="192" spans="1:13" s="664" customFormat="1" ht="44.25" customHeight="1">
      <c r="A192" s="488">
        <v>158</v>
      </c>
      <c r="B192" s="489" t="s">
        <v>2133</v>
      </c>
      <c r="C192" s="489" t="s">
        <v>2134</v>
      </c>
      <c r="D192" s="491" t="s">
        <v>64</v>
      </c>
      <c r="E192" s="491">
        <v>5400</v>
      </c>
      <c r="F192" s="491"/>
      <c r="G192" s="717">
        <v>1500</v>
      </c>
      <c r="H192" s="491"/>
      <c r="I192" s="491">
        <v>1500</v>
      </c>
      <c r="J192" s="500" t="s">
        <v>2135</v>
      </c>
      <c r="K192" s="488" t="s">
        <v>160</v>
      </c>
      <c r="L192" s="491" t="s">
        <v>1556</v>
      </c>
      <c r="M192" s="490"/>
    </row>
    <row r="193" spans="1:13" s="664" customFormat="1" ht="45" customHeight="1">
      <c r="A193" s="488">
        <v>159</v>
      </c>
      <c r="B193" s="489" t="s">
        <v>2136</v>
      </c>
      <c r="C193" s="489" t="s">
        <v>2137</v>
      </c>
      <c r="D193" s="491" t="s">
        <v>64</v>
      </c>
      <c r="E193" s="491">
        <v>5000</v>
      </c>
      <c r="F193" s="491">
        <v>0</v>
      </c>
      <c r="G193" s="717">
        <v>800</v>
      </c>
      <c r="H193" s="491"/>
      <c r="I193" s="491">
        <v>800</v>
      </c>
      <c r="J193" s="500" t="s">
        <v>2135</v>
      </c>
      <c r="K193" s="488" t="s">
        <v>341</v>
      </c>
      <c r="L193" s="491" t="s">
        <v>1556</v>
      </c>
      <c r="M193" s="490"/>
    </row>
    <row r="194" spans="1:13" s="664" customFormat="1" ht="45" customHeight="1">
      <c r="A194" s="488">
        <v>160</v>
      </c>
      <c r="B194" s="490" t="s">
        <v>2138</v>
      </c>
      <c r="C194" s="489" t="s">
        <v>2139</v>
      </c>
      <c r="D194" s="488" t="s">
        <v>48</v>
      </c>
      <c r="E194" s="491">
        <v>23400</v>
      </c>
      <c r="F194" s="488">
        <v>9100</v>
      </c>
      <c r="G194" s="717">
        <v>6000</v>
      </c>
      <c r="H194" s="491"/>
      <c r="I194" s="491">
        <v>6000</v>
      </c>
      <c r="J194" s="500" t="s">
        <v>2140</v>
      </c>
      <c r="K194" s="499" t="s">
        <v>36</v>
      </c>
      <c r="L194" s="491" t="s">
        <v>1556</v>
      </c>
      <c r="M194" s="490"/>
    </row>
    <row r="195" spans="1:13" s="664" customFormat="1" ht="46.5" customHeight="1">
      <c r="A195" s="488">
        <v>161</v>
      </c>
      <c r="B195" s="490" t="s">
        <v>2141</v>
      </c>
      <c r="C195" s="489" t="s">
        <v>2142</v>
      </c>
      <c r="D195" s="488" t="s">
        <v>1726</v>
      </c>
      <c r="E195" s="491">
        <v>60000</v>
      </c>
      <c r="F195" s="488">
        <v>43700</v>
      </c>
      <c r="G195" s="717">
        <v>15000</v>
      </c>
      <c r="H195" s="491"/>
      <c r="I195" s="491">
        <v>15000</v>
      </c>
      <c r="J195" s="500" t="s">
        <v>2140</v>
      </c>
      <c r="K195" s="499" t="s">
        <v>36</v>
      </c>
      <c r="L195" s="491" t="s">
        <v>1556</v>
      </c>
      <c r="M195" s="490"/>
    </row>
    <row r="196" spans="1:13" s="664" customFormat="1" ht="36.75" customHeight="1">
      <c r="A196" s="488">
        <v>162</v>
      </c>
      <c r="B196" s="490" t="s">
        <v>2143</v>
      </c>
      <c r="C196" s="489" t="s">
        <v>2144</v>
      </c>
      <c r="D196" s="488" t="s">
        <v>208</v>
      </c>
      <c r="E196" s="491">
        <v>20000</v>
      </c>
      <c r="F196" s="488">
        <v>2900</v>
      </c>
      <c r="G196" s="717">
        <v>9000</v>
      </c>
      <c r="H196" s="491"/>
      <c r="I196" s="491">
        <v>9000</v>
      </c>
      <c r="J196" s="500" t="s">
        <v>2140</v>
      </c>
      <c r="K196" s="499" t="s">
        <v>36</v>
      </c>
      <c r="L196" s="491" t="s">
        <v>1556</v>
      </c>
      <c r="M196" s="490"/>
    </row>
    <row r="197" spans="1:13" s="664" customFormat="1" ht="34.5" customHeight="1">
      <c r="A197" s="488">
        <v>163</v>
      </c>
      <c r="B197" s="490" t="s">
        <v>2145</v>
      </c>
      <c r="C197" s="489" t="s">
        <v>2146</v>
      </c>
      <c r="D197" s="488" t="s">
        <v>79</v>
      </c>
      <c r="E197" s="491">
        <v>31000</v>
      </c>
      <c r="F197" s="488">
        <v>11890</v>
      </c>
      <c r="G197" s="717">
        <v>15500</v>
      </c>
      <c r="H197" s="491"/>
      <c r="I197" s="491">
        <v>15500</v>
      </c>
      <c r="J197" s="500" t="s">
        <v>2140</v>
      </c>
      <c r="K197" s="499" t="s">
        <v>36</v>
      </c>
      <c r="L197" s="491" t="s">
        <v>1556</v>
      </c>
      <c r="M197" s="490"/>
    </row>
    <row r="198" spans="1:13" s="696" customFormat="1" ht="33.75" customHeight="1">
      <c r="A198" s="715" t="s">
        <v>190</v>
      </c>
      <c r="B198" s="716" t="s">
        <v>2147</v>
      </c>
      <c r="C198" s="716"/>
      <c r="D198" s="715"/>
      <c r="E198" s="715">
        <f>SUM(E199:E267)</f>
        <v>2792523.31</v>
      </c>
      <c r="F198" s="715">
        <f>SUM(F199:F267)</f>
        <v>639028</v>
      </c>
      <c r="G198" s="714">
        <f>SUM(G199:G267)</f>
        <v>544458</v>
      </c>
      <c r="H198" s="715"/>
      <c r="I198" s="715">
        <f>SUM(I199:I267)</f>
        <v>544458</v>
      </c>
      <c r="J198" s="740"/>
      <c r="K198" s="741"/>
      <c r="L198" s="715"/>
      <c r="M198" s="716"/>
    </row>
    <row r="199" spans="1:13" s="664" customFormat="1" ht="42" customHeight="1">
      <c r="A199" s="1220">
        <v>164</v>
      </c>
      <c r="B199" s="1211" t="s">
        <v>2148</v>
      </c>
      <c r="C199" s="716" t="s">
        <v>2149</v>
      </c>
      <c r="D199" s="488" t="s">
        <v>714</v>
      </c>
      <c r="E199" s="491">
        <v>218000</v>
      </c>
      <c r="F199" s="488">
        <v>109000</v>
      </c>
      <c r="G199" s="717">
        <v>3000</v>
      </c>
      <c r="H199" s="491"/>
      <c r="I199" s="491">
        <v>3000</v>
      </c>
      <c r="J199" s="500" t="s">
        <v>2150</v>
      </c>
      <c r="K199" s="499" t="s">
        <v>36</v>
      </c>
      <c r="L199" s="491" t="s">
        <v>1399</v>
      </c>
      <c r="M199" s="490"/>
    </row>
    <row r="200" spans="1:13" s="664" customFormat="1" ht="42" customHeight="1">
      <c r="A200" s="1222"/>
      <c r="B200" s="1212"/>
      <c r="C200" s="716" t="s">
        <v>2151</v>
      </c>
      <c r="D200" s="488" t="s">
        <v>883</v>
      </c>
      <c r="E200" s="491">
        <v>60000</v>
      </c>
      <c r="F200" s="488">
        <v>6000</v>
      </c>
      <c r="G200" s="717">
        <v>15000</v>
      </c>
      <c r="H200" s="491"/>
      <c r="I200" s="491">
        <v>15000</v>
      </c>
      <c r="J200" s="500" t="s">
        <v>2152</v>
      </c>
      <c r="K200" s="499" t="s">
        <v>36</v>
      </c>
      <c r="L200" s="491" t="s">
        <v>1399</v>
      </c>
      <c r="M200" s="490"/>
    </row>
    <row r="201" spans="1:13" s="664" customFormat="1" ht="36.75" customHeight="1">
      <c r="A201" s="1222"/>
      <c r="B201" s="1212"/>
      <c r="C201" s="716" t="s">
        <v>2153</v>
      </c>
      <c r="D201" s="488" t="s">
        <v>2154</v>
      </c>
      <c r="E201" s="491">
        <v>160000</v>
      </c>
      <c r="F201" s="488">
        <v>81000</v>
      </c>
      <c r="G201" s="717">
        <v>2000</v>
      </c>
      <c r="H201" s="491"/>
      <c r="I201" s="491">
        <v>2000</v>
      </c>
      <c r="J201" s="500" t="s">
        <v>2155</v>
      </c>
      <c r="K201" s="499" t="s">
        <v>36</v>
      </c>
      <c r="L201" s="491" t="s">
        <v>1399</v>
      </c>
      <c r="M201" s="490"/>
    </row>
    <row r="202" spans="1:13" s="664" customFormat="1" ht="44.25" customHeight="1">
      <c r="A202" s="1222"/>
      <c r="B202" s="1212"/>
      <c r="C202" s="716" t="s">
        <v>2156</v>
      </c>
      <c r="D202" s="488" t="s">
        <v>2037</v>
      </c>
      <c r="E202" s="491">
        <v>78000</v>
      </c>
      <c r="F202" s="488">
        <v>20000</v>
      </c>
      <c r="G202" s="717">
        <v>10000</v>
      </c>
      <c r="H202" s="491"/>
      <c r="I202" s="491">
        <v>10000</v>
      </c>
      <c r="J202" s="500" t="s">
        <v>2157</v>
      </c>
      <c r="K202" s="499" t="s">
        <v>36</v>
      </c>
      <c r="L202" s="491" t="s">
        <v>1399</v>
      </c>
      <c r="M202" s="490"/>
    </row>
    <row r="203" spans="1:13" s="664" customFormat="1" ht="39" customHeight="1">
      <c r="A203" s="1222"/>
      <c r="B203" s="1212"/>
      <c r="C203" s="716" t="s">
        <v>2158</v>
      </c>
      <c r="D203" s="488" t="s">
        <v>2053</v>
      </c>
      <c r="E203" s="491">
        <v>60000</v>
      </c>
      <c r="F203" s="488">
        <v>30000</v>
      </c>
      <c r="G203" s="717">
        <v>100</v>
      </c>
      <c r="H203" s="491"/>
      <c r="I203" s="491">
        <v>100</v>
      </c>
      <c r="J203" s="500" t="s">
        <v>2159</v>
      </c>
      <c r="K203" s="499" t="s">
        <v>36</v>
      </c>
      <c r="L203" s="491" t="s">
        <v>1399</v>
      </c>
      <c r="M203" s="490"/>
    </row>
    <row r="204" spans="1:13" s="664" customFormat="1" ht="33.75" customHeight="1">
      <c r="A204" s="1222"/>
      <c r="B204" s="1212"/>
      <c r="C204" s="716" t="s">
        <v>2160</v>
      </c>
      <c r="D204" s="501">
        <v>2017</v>
      </c>
      <c r="E204" s="491">
        <v>5600</v>
      </c>
      <c r="F204" s="491"/>
      <c r="G204" s="717">
        <v>5600</v>
      </c>
      <c r="H204" s="491"/>
      <c r="I204" s="491">
        <v>5600</v>
      </c>
      <c r="J204" s="752" t="s">
        <v>1503</v>
      </c>
      <c r="K204" s="499" t="s">
        <v>284</v>
      </c>
      <c r="L204" s="491" t="s">
        <v>1399</v>
      </c>
      <c r="M204" s="490"/>
    </row>
    <row r="205" spans="1:13" s="664" customFormat="1" ht="41.25" customHeight="1">
      <c r="A205" s="1222"/>
      <c r="B205" s="1212"/>
      <c r="C205" s="716" t="s">
        <v>2161</v>
      </c>
      <c r="D205" s="488" t="s">
        <v>558</v>
      </c>
      <c r="E205" s="491">
        <v>50000</v>
      </c>
      <c r="F205" s="488"/>
      <c r="G205" s="717">
        <v>20000</v>
      </c>
      <c r="H205" s="491"/>
      <c r="I205" s="491">
        <v>20000</v>
      </c>
      <c r="J205" s="500" t="s">
        <v>166</v>
      </c>
      <c r="K205" s="499" t="s">
        <v>331</v>
      </c>
      <c r="L205" s="491" t="s">
        <v>1399</v>
      </c>
      <c r="M205" s="490"/>
    </row>
    <row r="206" spans="1:13" s="664" customFormat="1" ht="39.75" customHeight="1">
      <c r="A206" s="1221"/>
      <c r="B206" s="1213"/>
      <c r="C206" s="489" t="s">
        <v>2162</v>
      </c>
      <c r="D206" s="491" t="s">
        <v>233</v>
      </c>
      <c r="E206" s="491">
        <v>40000</v>
      </c>
      <c r="F206" s="491"/>
      <c r="G206" s="717">
        <v>5000</v>
      </c>
      <c r="H206" s="488"/>
      <c r="I206" s="491">
        <v>5000</v>
      </c>
      <c r="J206" s="500" t="s">
        <v>1503</v>
      </c>
      <c r="K206" s="499" t="s">
        <v>114</v>
      </c>
      <c r="L206" s="491" t="s">
        <v>1399</v>
      </c>
      <c r="M206" s="490"/>
    </row>
    <row r="207" spans="1:13" s="664" customFormat="1" ht="46.5" customHeight="1">
      <c r="A207" s="488">
        <v>165</v>
      </c>
      <c r="B207" s="490" t="s">
        <v>2163</v>
      </c>
      <c r="C207" s="489" t="s">
        <v>2164</v>
      </c>
      <c r="D207" s="488" t="s">
        <v>1717</v>
      </c>
      <c r="E207" s="491">
        <v>6000</v>
      </c>
      <c r="F207" s="488"/>
      <c r="G207" s="717">
        <v>6000</v>
      </c>
      <c r="H207" s="491"/>
      <c r="I207" s="491">
        <v>6000</v>
      </c>
      <c r="J207" s="500" t="s">
        <v>2001</v>
      </c>
      <c r="K207" s="499" t="s">
        <v>271</v>
      </c>
      <c r="L207" s="491" t="s">
        <v>1399</v>
      </c>
      <c r="M207" s="490"/>
    </row>
    <row r="208" spans="1:13" s="664" customFormat="1" ht="46.5" customHeight="1">
      <c r="A208" s="488">
        <v>166</v>
      </c>
      <c r="B208" s="489" t="s">
        <v>2165</v>
      </c>
      <c r="C208" s="489" t="s">
        <v>2166</v>
      </c>
      <c r="D208" s="491" t="s">
        <v>2053</v>
      </c>
      <c r="E208" s="491">
        <v>5000</v>
      </c>
      <c r="F208" s="491"/>
      <c r="G208" s="717">
        <v>2500</v>
      </c>
      <c r="H208" s="488"/>
      <c r="I208" s="491">
        <v>2500</v>
      </c>
      <c r="J208" s="500" t="s">
        <v>2167</v>
      </c>
      <c r="K208" s="499" t="s">
        <v>284</v>
      </c>
      <c r="L208" s="491" t="s">
        <v>1399</v>
      </c>
      <c r="M208" s="490"/>
    </row>
    <row r="209" spans="1:13" s="664" customFormat="1" ht="40.5" customHeight="1">
      <c r="A209" s="488">
        <v>167</v>
      </c>
      <c r="B209" s="489" t="s">
        <v>2168</v>
      </c>
      <c r="C209" s="489" t="s">
        <v>2169</v>
      </c>
      <c r="D209" s="491" t="s">
        <v>208</v>
      </c>
      <c r="E209" s="491">
        <v>5800</v>
      </c>
      <c r="F209" s="491"/>
      <c r="G209" s="717">
        <v>1500</v>
      </c>
      <c r="H209" s="488"/>
      <c r="I209" s="491">
        <v>1500</v>
      </c>
      <c r="J209" s="500" t="s">
        <v>2167</v>
      </c>
      <c r="K209" s="499" t="s">
        <v>36</v>
      </c>
      <c r="L209" s="491" t="s">
        <v>1399</v>
      </c>
      <c r="M209" s="490"/>
    </row>
    <row r="210" spans="1:13" s="664" customFormat="1" ht="39.75" customHeight="1">
      <c r="A210" s="488">
        <v>168</v>
      </c>
      <c r="B210" s="489" t="s">
        <v>2170</v>
      </c>
      <c r="C210" s="489" t="s">
        <v>2171</v>
      </c>
      <c r="D210" s="491" t="s">
        <v>34</v>
      </c>
      <c r="E210" s="491">
        <v>3320</v>
      </c>
      <c r="F210" s="491"/>
      <c r="G210" s="717">
        <v>2300</v>
      </c>
      <c r="H210" s="488"/>
      <c r="I210" s="491">
        <v>2300</v>
      </c>
      <c r="J210" s="500" t="s">
        <v>2001</v>
      </c>
      <c r="K210" s="499" t="s">
        <v>271</v>
      </c>
      <c r="L210" s="491" t="s">
        <v>1399</v>
      </c>
      <c r="M210" s="490"/>
    </row>
    <row r="211" spans="1:13" s="664" customFormat="1" ht="39.75" customHeight="1">
      <c r="A211" s="488">
        <v>169</v>
      </c>
      <c r="B211" s="489" t="s">
        <v>2172</v>
      </c>
      <c r="C211" s="489" t="s">
        <v>2173</v>
      </c>
      <c r="D211" s="491" t="s">
        <v>34</v>
      </c>
      <c r="E211" s="491">
        <v>30000</v>
      </c>
      <c r="F211" s="491"/>
      <c r="G211" s="717">
        <v>10000</v>
      </c>
      <c r="H211" s="488"/>
      <c r="I211" s="491">
        <v>10000</v>
      </c>
      <c r="J211" s="500" t="s">
        <v>1503</v>
      </c>
      <c r="K211" s="499" t="s">
        <v>331</v>
      </c>
      <c r="L211" s="491" t="s">
        <v>1399</v>
      </c>
      <c r="M211" s="490"/>
    </row>
    <row r="212" spans="1:13" s="664" customFormat="1" ht="39.75" customHeight="1">
      <c r="A212" s="488">
        <v>170</v>
      </c>
      <c r="B212" s="489" t="s">
        <v>2174</v>
      </c>
      <c r="C212" s="489" t="s">
        <v>2175</v>
      </c>
      <c r="D212" s="491" t="s">
        <v>64</v>
      </c>
      <c r="E212" s="491">
        <v>130000</v>
      </c>
      <c r="F212" s="491"/>
      <c r="G212" s="717">
        <v>20000</v>
      </c>
      <c r="H212" s="488"/>
      <c r="I212" s="491">
        <v>20000</v>
      </c>
      <c r="J212" s="500" t="s">
        <v>1503</v>
      </c>
      <c r="K212" s="499" t="s">
        <v>331</v>
      </c>
      <c r="L212" s="491" t="s">
        <v>1399</v>
      </c>
      <c r="M212" s="490"/>
    </row>
    <row r="213" spans="1:13" s="664" customFormat="1" ht="39.75" customHeight="1">
      <c r="A213" s="488">
        <v>171</v>
      </c>
      <c r="B213" s="489" t="s">
        <v>2176</v>
      </c>
      <c r="C213" s="489" t="s">
        <v>2177</v>
      </c>
      <c r="D213" s="491">
        <v>2017</v>
      </c>
      <c r="E213" s="491">
        <v>14500</v>
      </c>
      <c r="F213" s="491"/>
      <c r="G213" s="717">
        <v>14500</v>
      </c>
      <c r="H213" s="488"/>
      <c r="I213" s="491">
        <v>14500</v>
      </c>
      <c r="J213" s="500" t="s">
        <v>2178</v>
      </c>
      <c r="K213" s="499" t="s">
        <v>271</v>
      </c>
      <c r="L213" s="491" t="s">
        <v>1399</v>
      </c>
      <c r="M213" s="490"/>
    </row>
    <row r="214" spans="1:13" s="664" customFormat="1" ht="44.25" customHeight="1">
      <c r="A214" s="488">
        <v>172</v>
      </c>
      <c r="B214" s="489" t="s">
        <v>2179</v>
      </c>
      <c r="C214" s="489" t="s">
        <v>2180</v>
      </c>
      <c r="D214" s="491" t="s">
        <v>208</v>
      </c>
      <c r="E214" s="491">
        <v>14700</v>
      </c>
      <c r="F214" s="491"/>
      <c r="G214" s="717">
        <v>2000</v>
      </c>
      <c r="H214" s="491"/>
      <c r="I214" s="491">
        <v>2000</v>
      </c>
      <c r="J214" s="498" t="s">
        <v>89</v>
      </c>
      <c r="K214" s="491" t="s">
        <v>160</v>
      </c>
      <c r="L214" s="491" t="s">
        <v>1083</v>
      </c>
      <c r="M214" s="489"/>
    </row>
    <row r="215" spans="1:13" s="664" customFormat="1" ht="42.75" customHeight="1">
      <c r="A215" s="488">
        <v>173</v>
      </c>
      <c r="B215" s="489" t="s">
        <v>2181</v>
      </c>
      <c r="C215" s="490" t="s">
        <v>2182</v>
      </c>
      <c r="D215" s="488" t="s">
        <v>48</v>
      </c>
      <c r="E215" s="488">
        <v>11000</v>
      </c>
      <c r="F215" s="488">
        <v>6500</v>
      </c>
      <c r="G215" s="717">
        <v>500</v>
      </c>
      <c r="H215" s="488"/>
      <c r="I215" s="488">
        <v>500</v>
      </c>
      <c r="J215" s="500" t="s">
        <v>2183</v>
      </c>
      <c r="K215" s="499" t="s">
        <v>36</v>
      </c>
      <c r="L215" s="491" t="s">
        <v>1083</v>
      </c>
      <c r="M215" s="489"/>
    </row>
    <row r="216" spans="1:13" s="664" customFormat="1" ht="47.25" customHeight="1">
      <c r="A216" s="488">
        <v>174</v>
      </c>
      <c r="B216" s="489" t="s">
        <v>2184</v>
      </c>
      <c r="C216" s="490" t="s">
        <v>2185</v>
      </c>
      <c r="D216" s="488" t="s">
        <v>1717</v>
      </c>
      <c r="E216" s="488">
        <v>8000</v>
      </c>
      <c r="F216" s="488">
        <v>1000</v>
      </c>
      <c r="G216" s="717">
        <v>7000</v>
      </c>
      <c r="H216" s="488"/>
      <c r="I216" s="488">
        <v>7000</v>
      </c>
      <c r="J216" s="500" t="s">
        <v>2186</v>
      </c>
      <c r="K216" s="499" t="s">
        <v>36</v>
      </c>
      <c r="L216" s="491" t="s">
        <v>1083</v>
      </c>
      <c r="M216" s="489"/>
    </row>
    <row r="217" spans="1:13" s="664" customFormat="1" ht="47.25" customHeight="1">
      <c r="A217" s="488">
        <v>175</v>
      </c>
      <c r="B217" s="489" t="s">
        <v>2187</v>
      </c>
      <c r="C217" s="490" t="s">
        <v>2188</v>
      </c>
      <c r="D217" s="488" t="s">
        <v>208</v>
      </c>
      <c r="E217" s="488">
        <v>14000</v>
      </c>
      <c r="F217" s="488">
        <v>1600</v>
      </c>
      <c r="G217" s="717">
        <v>200</v>
      </c>
      <c r="H217" s="488"/>
      <c r="I217" s="488">
        <v>200</v>
      </c>
      <c r="J217" s="500" t="s">
        <v>254</v>
      </c>
      <c r="K217" s="499" t="s">
        <v>90</v>
      </c>
      <c r="L217" s="491" t="s">
        <v>1083</v>
      </c>
      <c r="M217" s="489"/>
    </row>
    <row r="218" spans="1:13" s="664" customFormat="1" ht="40.5" customHeight="1">
      <c r="A218" s="488">
        <v>176</v>
      </c>
      <c r="B218" s="489" t="s">
        <v>2189</v>
      </c>
      <c r="C218" s="490" t="s">
        <v>2190</v>
      </c>
      <c r="D218" s="488" t="s">
        <v>208</v>
      </c>
      <c r="E218" s="488">
        <v>10000</v>
      </c>
      <c r="F218" s="488"/>
      <c r="G218" s="717">
        <v>5000</v>
      </c>
      <c r="H218" s="488"/>
      <c r="I218" s="488">
        <v>5000</v>
      </c>
      <c r="J218" s="500" t="s">
        <v>2191</v>
      </c>
      <c r="K218" s="499" t="s">
        <v>284</v>
      </c>
      <c r="L218" s="491" t="s">
        <v>1083</v>
      </c>
      <c r="M218" s="489"/>
    </row>
    <row r="219" spans="1:13" s="664" customFormat="1" ht="47.25" customHeight="1">
      <c r="A219" s="488">
        <v>177</v>
      </c>
      <c r="B219" s="489" t="s">
        <v>2192</v>
      </c>
      <c r="C219" s="490" t="s">
        <v>2193</v>
      </c>
      <c r="D219" s="488" t="s">
        <v>1717</v>
      </c>
      <c r="E219" s="488">
        <v>1500</v>
      </c>
      <c r="F219" s="488"/>
      <c r="G219" s="717">
        <v>500</v>
      </c>
      <c r="H219" s="488"/>
      <c r="I219" s="488">
        <v>500</v>
      </c>
      <c r="J219" s="500" t="s">
        <v>2194</v>
      </c>
      <c r="K219" s="499" t="s">
        <v>106</v>
      </c>
      <c r="L219" s="491" t="s">
        <v>1083</v>
      </c>
      <c r="M219" s="489"/>
    </row>
    <row r="220" spans="1:13" s="664" customFormat="1" ht="54" customHeight="1">
      <c r="A220" s="488">
        <v>178</v>
      </c>
      <c r="B220" s="489" t="s">
        <v>2195</v>
      </c>
      <c r="C220" s="490" t="s">
        <v>2196</v>
      </c>
      <c r="D220" s="488" t="s">
        <v>208</v>
      </c>
      <c r="E220" s="488">
        <v>27000</v>
      </c>
      <c r="F220" s="488"/>
      <c r="G220" s="717">
        <v>1000</v>
      </c>
      <c r="H220" s="488"/>
      <c r="I220" s="488">
        <v>1000</v>
      </c>
      <c r="J220" s="500" t="s">
        <v>2197</v>
      </c>
      <c r="K220" s="499" t="s">
        <v>271</v>
      </c>
      <c r="L220" s="491" t="s">
        <v>1083</v>
      </c>
      <c r="M220" s="489"/>
    </row>
    <row r="221" spans="1:13" s="697" customFormat="1" ht="54" customHeight="1">
      <c r="A221" s="488">
        <v>179</v>
      </c>
      <c r="B221" s="489" t="s">
        <v>2198</v>
      </c>
      <c r="C221" s="490" t="s">
        <v>2199</v>
      </c>
      <c r="D221" s="488" t="s">
        <v>34</v>
      </c>
      <c r="E221" s="488">
        <v>2940</v>
      </c>
      <c r="F221" s="488"/>
      <c r="G221" s="717">
        <v>1470</v>
      </c>
      <c r="H221" s="488"/>
      <c r="I221" s="488">
        <v>1470</v>
      </c>
      <c r="J221" s="500" t="s">
        <v>254</v>
      </c>
      <c r="K221" s="499" t="s">
        <v>331</v>
      </c>
      <c r="L221" s="491" t="s">
        <v>1083</v>
      </c>
      <c r="M221" s="489"/>
    </row>
    <row r="222" spans="1:13" s="664" customFormat="1" ht="54" customHeight="1">
      <c r="A222" s="488">
        <v>180</v>
      </c>
      <c r="B222" s="489" t="s">
        <v>2200</v>
      </c>
      <c r="C222" s="490" t="s">
        <v>2201</v>
      </c>
      <c r="D222" s="488" t="s">
        <v>239</v>
      </c>
      <c r="E222" s="488">
        <v>261000</v>
      </c>
      <c r="F222" s="488"/>
      <c r="G222" s="717">
        <v>2000</v>
      </c>
      <c r="H222" s="488"/>
      <c r="I222" s="488">
        <v>2000</v>
      </c>
      <c r="J222" s="500" t="s">
        <v>1368</v>
      </c>
      <c r="K222" s="499" t="s">
        <v>331</v>
      </c>
      <c r="L222" s="491" t="s">
        <v>2065</v>
      </c>
      <c r="M222" s="489"/>
    </row>
    <row r="223" spans="1:13" s="697" customFormat="1" ht="54" customHeight="1">
      <c r="A223" s="488">
        <v>181</v>
      </c>
      <c r="B223" s="489" t="s">
        <v>2202</v>
      </c>
      <c r="C223" s="490" t="s">
        <v>2203</v>
      </c>
      <c r="D223" s="488" t="s">
        <v>233</v>
      </c>
      <c r="E223" s="488">
        <v>60000</v>
      </c>
      <c r="F223" s="488"/>
      <c r="G223" s="717">
        <v>1000</v>
      </c>
      <c r="H223" s="488"/>
      <c r="I223" s="488">
        <v>1000</v>
      </c>
      <c r="J223" s="500" t="s">
        <v>2204</v>
      </c>
      <c r="K223" s="499" t="s">
        <v>331</v>
      </c>
      <c r="L223" s="491" t="s">
        <v>2065</v>
      </c>
      <c r="M223" s="489"/>
    </row>
    <row r="224" spans="1:13" s="697" customFormat="1" ht="54" customHeight="1">
      <c r="A224" s="488">
        <v>182</v>
      </c>
      <c r="B224" s="489" t="s">
        <v>2205</v>
      </c>
      <c r="C224" s="490" t="s">
        <v>2206</v>
      </c>
      <c r="D224" s="488" t="s">
        <v>34</v>
      </c>
      <c r="E224" s="488">
        <v>12600</v>
      </c>
      <c r="F224" s="488"/>
      <c r="G224" s="717">
        <v>3500</v>
      </c>
      <c r="H224" s="488"/>
      <c r="I224" s="488">
        <v>3500</v>
      </c>
      <c r="J224" s="500" t="s">
        <v>89</v>
      </c>
      <c r="K224" s="499" t="s">
        <v>331</v>
      </c>
      <c r="L224" s="491" t="s">
        <v>2065</v>
      </c>
      <c r="M224" s="489"/>
    </row>
    <row r="225" spans="1:13" s="664" customFormat="1" ht="41.25" customHeight="1">
      <c r="A225" s="488">
        <v>183</v>
      </c>
      <c r="B225" s="489" t="s">
        <v>2207</v>
      </c>
      <c r="C225" s="489" t="s">
        <v>2208</v>
      </c>
      <c r="D225" s="491" t="s">
        <v>48</v>
      </c>
      <c r="E225" s="491">
        <v>40000</v>
      </c>
      <c r="F225" s="491">
        <v>17200</v>
      </c>
      <c r="G225" s="717">
        <v>16000</v>
      </c>
      <c r="H225" s="491"/>
      <c r="I225" s="491">
        <v>16000</v>
      </c>
      <c r="J225" s="498" t="s">
        <v>2209</v>
      </c>
      <c r="K225" s="499" t="s">
        <v>36</v>
      </c>
      <c r="L225" s="491" t="s">
        <v>1194</v>
      </c>
      <c r="M225" s="490"/>
    </row>
    <row r="226" spans="1:13" s="664" customFormat="1" ht="39" customHeight="1">
      <c r="A226" s="488">
        <v>184</v>
      </c>
      <c r="B226" s="489" t="s">
        <v>2210</v>
      </c>
      <c r="C226" s="490" t="s">
        <v>2211</v>
      </c>
      <c r="D226" s="488" t="s">
        <v>48</v>
      </c>
      <c r="E226" s="488">
        <v>100000</v>
      </c>
      <c r="F226" s="488">
        <v>28000</v>
      </c>
      <c r="G226" s="717">
        <v>8000</v>
      </c>
      <c r="H226" s="488"/>
      <c r="I226" s="488">
        <v>8000</v>
      </c>
      <c r="J226" s="500" t="s">
        <v>2212</v>
      </c>
      <c r="K226" s="499" t="s">
        <v>36</v>
      </c>
      <c r="L226" s="488" t="s">
        <v>1194</v>
      </c>
      <c r="M226" s="490"/>
    </row>
    <row r="227" spans="1:13" s="664" customFormat="1" ht="38.25" customHeight="1">
      <c r="A227" s="488">
        <v>185</v>
      </c>
      <c r="B227" s="489" t="s">
        <v>2213</v>
      </c>
      <c r="C227" s="758" t="s">
        <v>2214</v>
      </c>
      <c r="D227" s="759" t="s">
        <v>48</v>
      </c>
      <c r="E227" s="759">
        <v>200000</v>
      </c>
      <c r="F227" s="491">
        <v>80000</v>
      </c>
      <c r="G227" s="717">
        <v>125000</v>
      </c>
      <c r="H227" s="488"/>
      <c r="I227" s="491">
        <v>125000</v>
      </c>
      <c r="J227" s="500" t="s">
        <v>2215</v>
      </c>
      <c r="K227" s="499" t="s">
        <v>36</v>
      </c>
      <c r="L227" s="491" t="s">
        <v>1194</v>
      </c>
      <c r="M227" s="490"/>
    </row>
    <row r="228" spans="1:13" s="664" customFormat="1" ht="44.25" customHeight="1">
      <c r="A228" s="488">
        <v>186</v>
      </c>
      <c r="B228" s="490" t="s">
        <v>2216</v>
      </c>
      <c r="C228" s="489" t="s">
        <v>2217</v>
      </c>
      <c r="D228" s="488" t="s">
        <v>883</v>
      </c>
      <c r="E228" s="491">
        <v>60500</v>
      </c>
      <c r="F228" s="488">
        <v>6000</v>
      </c>
      <c r="G228" s="717">
        <v>5000</v>
      </c>
      <c r="H228" s="491"/>
      <c r="I228" s="491">
        <v>5000</v>
      </c>
      <c r="J228" s="500" t="s">
        <v>118</v>
      </c>
      <c r="K228" s="499" t="s">
        <v>646</v>
      </c>
      <c r="L228" s="491" t="s">
        <v>1194</v>
      </c>
      <c r="M228" s="490"/>
    </row>
    <row r="229" spans="1:13" s="668" customFormat="1" ht="41.25" customHeight="1">
      <c r="A229" s="488">
        <v>187</v>
      </c>
      <c r="B229" s="489" t="s">
        <v>2218</v>
      </c>
      <c r="C229" s="489" t="s">
        <v>2219</v>
      </c>
      <c r="D229" s="491" t="s">
        <v>208</v>
      </c>
      <c r="E229" s="491">
        <v>10000</v>
      </c>
      <c r="F229" s="491">
        <v>4530</v>
      </c>
      <c r="G229" s="717">
        <v>1000</v>
      </c>
      <c r="H229" s="488"/>
      <c r="I229" s="488">
        <v>1000</v>
      </c>
      <c r="J229" s="742" t="s">
        <v>2220</v>
      </c>
      <c r="K229" s="499" t="s">
        <v>36</v>
      </c>
      <c r="L229" s="491" t="s">
        <v>1180</v>
      </c>
      <c r="M229" s="490"/>
    </row>
    <row r="230" spans="1:13" s="668" customFormat="1" ht="45" customHeight="1">
      <c r="A230" s="488">
        <v>188</v>
      </c>
      <c r="B230" s="490" t="s">
        <v>2221</v>
      </c>
      <c r="C230" s="489" t="s">
        <v>2222</v>
      </c>
      <c r="D230" s="491" t="s">
        <v>34</v>
      </c>
      <c r="E230" s="491">
        <v>15000</v>
      </c>
      <c r="F230" s="491"/>
      <c r="G230" s="717">
        <v>5000</v>
      </c>
      <c r="H230" s="491"/>
      <c r="I230" s="491">
        <v>5000</v>
      </c>
      <c r="J230" s="500" t="s">
        <v>89</v>
      </c>
      <c r="K230" s="499" t="s">
        <v>90</v>
      </c>
      <c r="L230" s="491" t="s">
        <v>1180</v>
      </c>
      <c r="M230" s="489"/>
    </row>
    <row r="231" spans="1:13" s="664" customFormat="1" ht="45.75" customHeight="1">
      <c r="A231" s="488">
        <v>189</v>
      </c>
      <c r="B231" s="490" t="s">
        <v>2223</v>
      </c>
      <c r="C231" s="489" t="s">
        <v>2224</v>
      </c>
      <c r="D231" s="488" t="s">
        <v>34</v>
      </c>
      <c r="E231" s="491">
        <v>21000</v>
      </c>
      <c r="F231" s="488"/>
      <c r="G231" s="717">
        <v>3000</v>
      </c>
      <c r="H231" s="491"/>
      <c r="I231" s="491">
        <v>3000</v>
      </c>
      <c r="J231" s="500" t="s">
        <v>89</v>
      </c>
      <c r="K231" s="499" t="s">
        <v>90</v>
      </c>
      <c r="L231" s="491" t="s">
        <v>1180</v>
      </c>
      <c r="M231" s="490"/>
    </row>
    <row r="232" spans="1:13" s="664" customFormat="1" ht="43.5" customHeight="1">
      <c r="A232" s="488">
        <v>190</v>
      </c>
      <c r="B232" s="489" t="s">
        <v>530</v>
      </c>
      <c r="C232" s="489" t="s">
        <v>531</v>
      </c>
      <c r="D232" s="491" t="s">
        <v>532</v>
      </c>
      <c r="E232" s="491">
        <v>60000</v>
      </c>
      <c r="F232" s="491">
        <v>45743</v>
      </c>
      <c r="G232" s="717">
        <v>6000</v>
      </c>
      <c r="H232" s="488"/>
      <c r="I232" s="491">
        <v>6000</v>
      </c>
      <c r="J232" s="500" t="s">
        <v>2225</v>
      </c>
      <c r="K232" s="499" t="s">
        <v>36</v>
      </c>
      <c r="L232" s="491" t="s">
        <v>1415</v>
      </c>
      <c r="M232" s="490"/>
    </row>
    <row r="233" spans="1:13" s="664" customFormat="1" ht="48" customHeight="1">
      <c r="A233" s="488">
        <v>191</v>
      </c>
      <c r="B233" s="490" t="s">
        <v>2226</v>
      </c>
      <c r="C233" s="489" t="s">
        <v>2227</v>
      </c>
      <c r="D233" s="491" t="s">
        <v>1726</v>
      </c>
      <c r="E233" s="491">
        <v>26000</v>
      </c>
      <c r="F233" s="491">
        <v>23000</v>
      </c>
      <c r="G233" s="717">
        <v>3000</v>
      </c>
      <c r="H233" s="488"/>
      <c r="I233" s="488">
        <v>3000</v>
      </c>
      <c r="J233" s="500" t="s">
        <v>105</v>
      </c>
      <c r="K233" s="499" t="s">
        <v>36</v>
      </c>
      <c r="L233" s="491" t="s">
        <v>1415</v>
      </c>
      <c r="M233" s="490"/>
    </row>
    <row r="234" spans="1:13" s="664" customFormat="1" ht="43.5" customHeight="1">
      <c r="A234" s="488">
        <v>192</v>
      </c>
      <c r="B234" s="489" t="s">
        <v>199</v>
      </c>
      <c r="C234" s="489" t="s">
        <v>2228</v>
      </c>
      <c r="D234" s="491" t="s">
        <v>48</v>
      </c>
      <c r="E234" s="491">
        <v>26000</v>
      </c>
      <c r="F234" s="488">
        <v>8000</v>
      </c>
      <c r="G234" s="717">
        <v>5000</v>
      </c>
      <c r="H234" s="488"/>
      <c r="I234" s="488">
        <v>5000</v>
      </c>
      <c r="J234" s="500" t="s">
        <v>2229</v>
      </c>
      <c r="K234" s="488" t="s">
        <v>36</v>
      </c>
      <c r="L234" s="488" t="s">
        <v>1415</v>
      </c>
      <c r="M234" s="490"/>
    </row>
    <row r="235" spans="1:13" s="664" customFormat="1" ht="45" customHeight="1">
      <c r="A235" s="488">
        <v>193</v>
      </c>
      <c r="B235" s="490" t="s">
        <v>2230</v>
      </c>
      <c r="C235" s="489" t="s">
        <v>2231</v>
      </c>
      <c r="D235" s="491" t="s">
        <v>1665</v>
      </c>
      <c r="E235" s="491">
        <v>18000</v>
      </c>
      <c r="F235" s="488">
        <v>13000</v>
      </c>
      <c r="G235" s="717">
        <v>5000</v>
      </c>
      <c r="H235" s="488"/>
      <c r="I235" s="488">
        <v>5000</v>
      </c>
      <c r="J235" s="500" t="s">
        <v>105</v>
      </c>
      <c r="K235" s="499" t="s">
        <v>36</v>
      </c>
      <c r="L235" s="491" t="s">
        <v>1415</v>
      </c>
      <c r="M235" s="490"/>
    </row>
    <row r="236" spans="1:13" s="664" customFormat="1" ht="40.5" customHeight="1">
      <c r="A236" s="488">
        <v>194</v>
      </c>
      <c r="B236" s="760" t="s">
        <v>206</v>
      </c>
      <c r="C236" s="760" t="s">
        <v>2232</v>
      </c>
      <c r="D236" s="726" t="s">
        <v>208</v>
      </c>
      <c r="E236" s="726">
        <v>10500</v>
      </c>
      <c r="F236" s="726">
        <v>1500</v>
      </c>
      <c r="G236" s="717">
        <v>3000</v>
      </c>
      <c r="H236" s="726"/>
      <c r="I236" s="726">
        <v>3000</v>
      </c>
      <c r="J236" s="742" t="s">
        <v>89</v>
      </c>
      <c r="K236" s="499" t="s">
        <v>36</v>
      </c>
      <c r="L236" s="491" t="s">
        <v>1415</v>
      </c>
      <c r="M236" s="760"/>
    </row>
    <row r="237" spans="1:13" s="664" customFormat="1" ht="43.5" customHeight="1">
      <c r="A237" s="488">
        <v>195</v>
      </c>
      <c r="B237" s="760" t="s">
        <v>212</v>
      </c>
      <c r="C237" s="760" t="s">
        <v>213</v>
      </c>
      <c r="D237" s="726" t="s">
        <v>48</v>
      </c>
      <c r="E237" s="726">
        <v>20000</v>
      </c>
      <c r="F237" s="488">
        <v>9000</v>
      </c>
      <c r="G237" s="717">
        <v>3000</v>
      </c>
      <c r="H237" s="488"/>
      <c r="I237" s="488">
        <v>3000</v>
      </c>
      <c r="J237" s="500" t="s">
        <v>2233</v>
      </c>
      <c r="K237" s="499" t="s">
        <v>36</v>
      </c>
      <c r="L237" s="491" t="s">
        <v>1415</v>
      </c>
      <c r="M237" s="490"/>
    </row>
    <row r="238" spans="1:13" s="664" customFormat="1" ht="49.5" customHeight="1">
      <c r="A238" s="488">
        <v>196</v>
      </c>
      <c r="B238" s="760" t="s">
        <v>2234</v>
      </c>
      <c r="C238" s="760" t="s">
        <v>2235</v>
      </c>
      <c r="D238" s="726" t="s">
        <v>208</v>
      </c>
      <c r="E238" s="726">
        <v>8000</v>
      </c>
      <c r="F238" s="726">
        <v>6000</v>
      </c>
      <c r="G238" s="717">
        <v>2000</v>
      </c>
      <c r="H238" s="726"/>
      <c r="I238" s="726">
        <v>2000</v>
      </c>
      <c r="J238" s="742" t="s">
        <v>2236</v>
      </c>
      <c r="K238" s="499" t="s">
        <v>36</v>
      </c>
      <c r="L238" s="491" t="s">
        <v>1415</v>
      </c>
      <c r="M238" s="490"/>
    </row>
    <row r="239" spans="1:13" s="664" customFormat="1" ht="42.75" customHeight="1">
      <c r="A239" s="488">
        <v>197</v>
      </c>
      <c r="B239" s="490" t="s">
        <v>218</v>
      </c>
      <c r="C239" s="490" t="s">
        <v>219</v>
      </c>
      <c r="D239" s="488" t="s">
        <v>56</v>
      </c>
      <c r="E239" s="488">
        <v>25000</v>
      </c>
      <c r="F239" s="488">
        <v>6000</v>
      </c>
      <c r="G239" s="717">
        <v>10000</v>
      </c>
      <c r="H239" s="488"/>
      <c r="I239" s="488">
        <v>10000</v>
      </c>
      <c r="J239" s="500" t="s">
        <v>1410</v>
      </c>
      <c r="K239" s="488" t="s">
        <v>36</v>
      </c>
      <c r="L239" s="491" t="s">
        <v>1415</v>
      </c>
      <c r="M239" s="490"/>
    </row>
    <row r="240" spans="1:13" s="664" customFormat="1" ht="42.75" customHeight="1">
      <c r="A240" s="488">
        <v>198</v>
      </c>
      <c r="B240" s="490" t="s">
        <v>2237</v>
      </c>
      <c r="C240" s="490" t="s">
        <v>2238</v>
      </c>
      <c r="D240" s="488" t="s">
        <v>48</v>
      </c>
      <c r="E240" s="488">
        <v>10000</v>
      </c>
      <c r="F240" s="488">
        <v>4000</v>
      </c>
      <c r="G240" s="717">
        <v>3000</v>
      </c>
      <c r="H240" s="488"/>
      <c r="I240" s="488">
        <v>3000</v>
      </c>
      <c r="J240" s="500" t="s">
        <v>2239</v>
      </c>
      <c r="K240" s="488" t="s">
        <v>36</v>
      </c>
      <c r="L240" s="491" t="s">
        <v>1415</v>
      </c>
      <c r="M240" s="490"/>
    </row>
    <row r="241" spans="1:13" s="664" customFormat="1" ht="47.25" customHeight="1">
      <c r="A241" s="488">
        <v>199</v>
      </c>
      <c r="B241" s="490" t="s">
        <v>225</v>
      </c>
      <c r="C241" s="489" t="s">
        <v>2240</v>
      </c>
      <c r="D241" s="488" t="s">
        <v>208</v>
      </c>
      <c r="E241" s="491">
        <v>39000</v>
      </c>
      <c r="F241" s="488">
        <v>2000</v>
      </c>
      <c r="G241" s="717">
        <v>10000</v>
      </c>
      <c r="H241" s="491"/>
      <c r="I241" s="491">
        <v>10000</v>
      </c>
      <c r="J241" s="500" t="s">
        <v>2241</v>
      </c>
      <c r="K241" s="499" t="s">
        <v>36</v>
      </c>
      <c r="L241" s="491" t="s">
        <v>1415</v>
      </c>
      <c r="M241" s="490"/>
    </row>
    <row r="242" spans="1:13" s="664" customFormat="1" ht="53.25" customHeight="1">
      <c r="A242" s="488">
        <v>200</v>
      </c>
      <c r="B242" s="490" t="s">
        <v>572</v>
      </c>
      <c r="C242" s="489" t="s">
        <v>2242</v>
      </c>
      <c r="D242" s="488" t="s">
        <v>574</v>
      </c>
      <c r="E242" s="491">
        <v>100000</v>
      </c>
      <c r="F242" s="488">
        <v>40000</v>
      </c>
      <c r="G242" s="717">
        <v>15000</v>
      </c>
      <c r="H242" s="491"/>
      <c r="I242" s="491">
        <v>15000</v>
      </c>
      <c r="J242" s="500" t="s">
        <v>2243</v>
      </c>
      <c r="K242" s="499" t="s">
        <v>36</v>
      </c>
      <c r="L242" s="491" t="s">
        <v>1415</v>
      </c>
      <c r="M242" s="500"/>
    </row>
    <row r="243" spans="1:13" s="664" customFormat="1" ht="53.25" customHeight="1">
      <c r="A243" s="488">
        <v>201</v>
      </c>
      <c r="B243" s="490" t="s">
        <v>231</v>
      </c>
      <c r="C243" s="489" t="s">
        <v>2244</v>
      </c>
      <c r="D243" s="488" t="s">
        <v>64</v>
      </c>
      <c r="E243" s="491">
        <v>103500</v>
      </c>
      <c r="F243" s="488"/>
      <c r="G243" s="717">
        <v>3500</v>
      </c>
      <c r="H243" s="491"/>
      <c r="I243" s="491">
        <v>3500</v>
      </c>
      <c r="J243" s="500" t="s">
        <v>254</v>
      </c>
      <c r="K243" s="499" t="s">
        <v>90</v>
      </c>
      <c r="L243" s="491" t="s">
        <v>1415</v>
      </c>
      <c r="M243" s="500"/>
    </row>
    <row r="244" spans="1:13" s="664" customFormat="1" ht="53.25" customHeight="1">
      <c r="A244" s="488">
        <v>202</v>
      </c>
      <c r="B244" s="490" t="s">
        <v>237</v>
      </c>
      <c r="C244" s="489" t="s">
        <v>2245</v>
      </c>
      <c r="D244" s="488" t="s">
        <v>239</v>
      </c>
      <c r="E244" s="491">
        <v>20000</v>
      </c>
      <c r="F244" s="488"/>
      <c r="G244" s="717">
        <v>8000</v>
      </c>
      <c r="H244" s="491"/>
      <c r="I244" s="491">
        <v>8000</v>
      </c>
      <c r="J244" s="500" t="s">
        <v>2246</v>
      </c>
      <c r="K244" s="499" t="s">
        <v>36</v>
      </c>
      <c r="L244" s="491" t="s">
        <v>1415</v>
      </c>
      <c r="M244" s="500"/>
    </row>
    <row r="245" spans="1:13" s="664" customFormat="1" ht="53.25" customHeight="1">
      <c r="A245" s="488">
        <v>203</v>
      </c>
      <c r="B245" s="490" t="s">
        <v>536</v>
      </c>
      <c r="C245" s="489" t="s">
        <v>537</v>
      </c>
      <c r="D245" s="488" t="s">
        <v>34</v>
      </c>
      <c r="E245" s="491">
        <v>18000</v>
      </c>
      <c r="F245" s="488"/>
      <c r="G245" s="717">
        <v>9000</v>
      </c>
      <c r="H245" s="491"/>
      <c r="I245" s="491">
        <v>9000</v>
      </c>
      <c r="J245" s="500" t="s">
        <v>2204</v>
      </c>
      <c r="K245" s="499" t="s">
        <v>106</v>
      </c>
      <c r="L245" s="491" t="s">
        <v>1415</v>
      </c>
      <c r="M245" s="500"/>
    </row>
    <row r="246" spans="1:13" s="664" customFormat="1" ht="41.25" customHeight="1">
      <c r="A246" s="488">
        <v>204</v>
      </c>
      <c r="B246" s="489" t="s">
        <v>2247</v>
      </c>
      <c r="C246" s="489" t="s">
        <v>2248</v>
      </c>
      <c r="D246" s="491" t="s">
        <v>34</v>
      </c>
      <c r="E246" s="491">
        <v>11300</v>
      </c>
      <c r="F246" s="491"/>
      <c r="G246" s="717">
        <v>5000</v>
      </c>
      <c r="H246" s="488"/>
      <c r="I246" s="488">
        <v>5000</v>
      </c>
      <c r="J246" s="500" t="s">
        <v>2204</v>
      </c>
      <c r="K246" s="499" t="s">
        <v>90</v>
      </c>
      <c r="L246" s="491" t="s">
        <v>1381</v>
      </c>
      <c r="M246" s="490"/>
    </row>
    <row r="247" spans="1:13" s="664" customFormat="1" ht="44.25" customHeight="1">
      <c r="A247" s="488">
        <v>205</v>
      </c>
      <c r="B247" s="489" t="s">
        <v>2249</v>
      </c>
      <c r="C247" s="489" t="s">
        <v>2250</v>
      </c>
      <c r="D247" s="491" t="s">
        <v>208</v>
      </c>
      <c r="E247" s="491">
        <v>12000</v>
      </c>
      <c r="F247" s="491">
        <v>3000</v>
      </c>
      <c r="G247" s="717">
        <v>5000</v>
      </c>
      <c r="H247" s="488"/>
      <c r="I247" s="488">
        <v>5000</v>
      </c>
      <c r="J247" s="500" t="s">
        <v>89</v>
      </c>
      <c r="K247" s="499" t="s">
        <v>36</v>
      </c>
      <c r="L247" s="491" t="s">
        <v>1381</v>
      </c>
      <c r="M247" s="490"/>
    </row>
    <row r="248" spans="1:13" s="664" customFormat="1" ht="41.25" customHeight="1">
      <c r="A248" s="488">
        <v>206</v>
      </c>
      <c r="B248" s="489" t="s">
        <v>2251</v>
      </c>
      <c r="C248" s="489" t="s">
        <v>2252</v>
      </c>
      <c r="D248" s="491" t="s">
        <v>48</v>
      </c>
      <c r="E248" s="491">
        <v>94248</v>
      </c>
      <c r="F248" s="491">
        <v>24755</v>
      </c>
      <c r="G248" s="717">
        <v>25000</v>
      </c>
      <c r="H248" s="488"/>
      <c r="I248" s="488">
        <v>25000</v>
      </c>
      <c r="J248" s="742" t="s">
        <v>89</v>
      </c>
      <c r="K248" s="499" t="s">
        <v>36</v>
      </c>
      <c r="L248" s="491" t="s">
        <v>1381</v>
      </c>
      <c r="M248" s="490"/>
    </row>
    <row r="249" spans="1:13" s="664" customFormat="1" ht="45" customHeight="1">
      <c r="A249" s="488">
        <v>207</v>
      </c>
      <c r="B249" s="489" t="s">
        <v>2253</v>
      </c>
      <c r="C249" s="489" t="s">
        <v>2254</v>
      </c>
      <c r="D249" s="491" t="s">
        <v>1665</v>
      </c>
      <c r="E249" s="491">
        <v>24200</v>
      </c>
      <c r="F249" s="491">
        <v>15000</v>
      </c>
      <c r="G249" s="717">
        <v>9200</v>
      </c>
      <c r="H249" s="488"/>
      <c r="I249" s="491">
        <v>9200</v>
      </c>
      <c r="J249" s="742" t="s">
        <v>214</v>
      </c>
      <c r="K249" s="499" t="s">
        <v>36</v>
      </c>
      <c r="L249" s="491" t="s">
        <v>1381</v>
      </c>
      <c r="M249" s="490"/>
    </row>
    <row r="250" spans="1:13" s="664" customFormat="1" ht="44.25" customHeight="1">
      <c r="A250" s="488">
        <v>208</v>
      </c>
      <c r="B250" s="489" t="s">
        <v>2255</v>
      </c>
      <c r="C250" s="489" t="s">
        <v>2256</v>
      </c>
      <c r="D250" s="491" t="s">
        <v>1717</v>
      </c>
      <c r="E250" s="491">
        <v>12000</v>
      </c>
      <c r="F250" s="491">
        <v>6000</v>
      </c>
      <c r="G250" s="717">
        <v>6000</v>
      </c>
      <c r="H250" s="488"/>
      <c r="I250" s="488">
        <v>6000</v>
      </c>
      <c r="J250" s="742" t="s">
        <v>214</v>
      </c>
      <c r="K250" s="499" t="s">
        <v>36</v>
      </c>
      <c r="L250" s="491" t="s">
        <v>1381</v>
      </c>
      <c r="M250" s="490"/>
    </row>
    <row r="251" spans="1:13" s="664" customFormat="1" ht="45" customHeight="1">
      <c r="A251" s="488">
        <v>209</v>
      </c>
      <c r="B251" s="489" t="s">
        <v>2257</v>
      </c>
      <c r="C251" s="489" t="s">
        <v>2258</v>
      </c>
      <c r="D251" s="491" t="s">
        <v>208</v>
      </c>
      <c r="E251" s="491">
        <v>17000</v>
      </c>
      <c r="F251" s="491">
        <v>5000</v>
      </c>
      <c r="G251" s="717">
        <v>6000</v>
      </c>
      <c r="H251" s="488"/>
      <c r="I251" s="488">
        <v>6000</v>
      </c>
      <c r="J251" s="500" t="s">
        <v>1675</v>
      </c>
      <c r="K251" s="499" t="s">
        <v>36</v>
      </c>
      <c r="L251" s="491" t="s">
        <v>1381</v>
      </c>
      <c r="M251" s="490"/>
    </row>
    <row r="252" spans="1:13" s="664" customFormat="1" ht="50.25" customHeight="1">
      <c r="A252" s="488">
        <v>210</v>
      </c>
      <c r="B252" s="489" t="s">
        <v>2259</v>
      </c>
      <c r="C252" s="489" t="s">
        <v>2260</v>
      </c>
      <c r="D252" s="491" t="s">
        <v>1717</v>
      </c>
      <c r="E252" s="491">
        <v>14298</v>
      </c>
      <c r="F252" s="491">
        <v>10000</v>
      </c>
      <c r="G252" s="717">
        <v>4298</v>
      </c>
      <c r="H252" s="488"/>
      <c r="I252" s="488">
        <v>4298</v>
      </c>
      <c r="J252" s="500" t="s">
        <v>214</v>
      </c>
      <c r="K252" s="499" t="s">
        <v>36</v>
      </c>
      <c r="L252" s="491" t="s">
        <v>1381</v>
      </c>
      <c r="M252" s="490"/>
    </row>
    <row r="253" spans="1:13" s="664" customFormat="1" ht="45.75" customHeight="1">
      <c r="A253" s="488">
        <v>211</v>
      </c>
      <c r="B253" s="489" t="s">
        <v>2261</v>
      </c>
      <c r="C253" s="489" t="s">
        <v>2262</v>
      </c>
      <c r="D253" s="491" t="s">
        <v>208</v>
      </c>
      <c r="E253" s="491">
        <v>19220</v>
      </c>
      <c r="F253" s="491">
        <v>3000</v>
      </c>
      <c r="G253" s="717">
        <v>8000</v>
      </c>
      <c r="H253" s="488"/>
      <c r="I253" s="488">
        <v>8000</v>
      </c>
      <c r="J253" s="500" t="s">
        <v>89</v>
      </c>
      <c r="K253" s="499" t="s">
        <v>36</v>
      </c>
      <c r="L253" s="491" t="s">
        <v>1381</v>
      </c>
      <c r="M253" s="490"/>
    </row>
    <row r="254" spans="1:13" s="664" customFormat="1" ht="42" customHeight="1">
      <c r="A254" s="488">
        <v>212</v>
      </c>
      <c r="B254" s="489" t="s">
        <v>2263</v>
      </c>
      <c r="C254" s="489" t="s">
        <v>2264</v>
      </c>
      <c r="D254" s="491" t="s">
        <v>208</v>
      </c>
      <c r="E254" s="491">
        <v>20000</v>
      </c>
      <c r="F254" s="491">
        <v>5000</v>
      </c>
      <c r="G254" s="717">
        <v>10000</v>
      </c>
      <c r="H254" s="488"/>
      <c r="I254" s="488">
        <v>10000</v>
      </c>
      <c r="J254" s="500" t="s">
        <v>89</v>
      </c>
      <c r="K254" s="499" t="s">
        <v>36</v>
      </c>
      <c r="L254" s="491" t="s">
        <v>1381</v>
      </c>
      <c r="M254" s="490"/>
    </row>
    <row r="255" spans="1:13" s="664" customFormat="1" ht="36.75" customHeight="1">
      <c r="A255" s="488">
        <v>213</v>
      </c>
      <c r="B255" s="489" t="s">
        <v>2265</v>
      </c>
      <c r="C255" s="489" t="s">
        <v>2266</v>
      </c>
      <c r="D255" s="491" t="s">
        <v>208</v>
      </c>
      <c r="E255" s="491">
        <v>14000</v>
      </c>
      <c r="F255" s="491">
        <v>5000</v>
      </c>
      <c r="G255" s="717">
        <v>7000</v>
      </c>
      <c r="H255" s="488"/>
      <c r="I255" s="488">
        <v>7000</v>
      </c>
      <c r="J255" s="500" t="s">
        <v>89</v>
      </c>
      <c r="K255" s="499" t="s">
        <v>36</v>
      </c>
      <c r="L255" s="491" t="s">
        <v>1381</v>
      </c>
      <c r="M255" s="490"/>
    </row>
    <row r="256" spans="1:13" s="664" customFormat="1" ht="39.75" customHeight="1">
      <c r="A256" s="488">
        <v>214</v>
      </c>
      <c r="B256" s="489" t="s">
        <v>2267</v>
      </c>
      <c r="C256" s="489" t="s">
        <v>2268</v>
      </c>
      <c r="D256" s="491" t="s">
        <v>64</v>
      </c>
      <c r="E256" s="491">
        <v>150000</v>
      </c>
      <c r="F256" s="491"/>
      <c r="G256" s="717">
        <v>25000</v>
      </c>
      <c r="H256" s="491"/>
      <c r="I256" s="488">
        <v>25000</v>
      </c>
      <c r="J256" s="500" t="s">
        <v>89</v>
      </c>
      <c r="K256" s="488" t="s">
        <v>450</v>
      </c>
      <c r="L256" s="491" t="s">
        <v>1381</v>
      </c>
      <c r="M256" s="490"/>
    </row>
    <row r="257" spans="1:13" s="664" customFormat="1" ht="39.75" customHeight="1">
      <c r="A257" s="488">
        <v>215</v>
      </c>
      <c r="B257" s="489" t="s">
        <v>2269</v>
      </c>
      <c r="C257" s="489" t="s">
        <v>2270</v>
      </c>
      <c r="D257" s="491" t="s">
        <v>34</v>
      </c>
      <c r="E257" s="491">
        <v>10000</v>
      </c>
      <c r="F257" s="491"/>
      <c r="G257" s="717">
        <v>3000</v>
      </c>
      <c r="H257" s="491"/>
      <c r="I257" s="488">
        <v>3000</v>
      </c>
      <c r="J257" s="500" t="s">
        <v>89</v>
      </c>
      <c r="K257" s="488" t="s">
        <v>271</v>
      </c>
      <c r="L257" s="491" t="s">
        <v>1381</v>
      </c>
      <c r="M257" s="490"/>
    </row>
    <row r="258" spans="1:13" s="664" customFormat="1" ht="39.75" customHeight="1">
      <c r="A258" s="488">
        <v>216</v>
      </c>
      <c r="B258" s="489" t="s">
        <v>1506</v>
      </c>
      <c r="C258" s="489" t="s">
        <v>2271</v>
      </c>
      <c r="D258" s="491" t="s">
        <v>64</v>
      </c>
      <c r="E258" s="491">
        <v>80000</v>
      </c>
      <c r="F258" s="491"/>
      <c r="G258" s="717">
        <v>5000</v>
      </c>
      <c r="H258" s="491"/>
      <c r="I258" s="488">
        <v>5000</v>
      </c>
      <c r="J258" s="500" t="s">
        <v>89</v>
      </c>
      <c r="K258" s="488" t="s">
        <v>450</v>
      </c>
      <c r="L258" s="491" t="s">
        <v>1381</v>
      </c>
      <c r="M258" s="490"/>
    </row>
    <row r="259" spans="1:13" s="664" customFormat="1" ht="39.75" customHeight="1">
      <c r="A259" s="488">
        <v>217</v>
      </c>
      <c r="B259" s="489" t="s">
        <v>2272</v>
      </c>
      <c r="C259" s="489" t="s">
        <v>2273</v>
      </c>
      <c r="D259" s="491" t="s">
        <v>233</v>
      </c>
      <c r="E259" s="491">
        <v>30000</v>
      </c>
      <c r="F259" s="491"/>
      <c r="G259" s="717">
        <v>5000</v>
      </c>
      <c r="H259" s="491"/>
      <c r="I259" s="488">
        <v>5000</v>
      </c>
      <c r="J259" s="500" t="s">
        <v>89</v>
      </c>
      <c r="K259" s="488" t="s">
        <v>106</v>
      </c>
      <c r="L259" s="491" t="s">
        <v>1381</v>
      </c>
      <c r="M259" s="490"/>
    </row>
    <row r="260" spans="1:13" s="664" customFormat="1" ht="39.75" customHeight="1">
      <c r="A260" s="488">
        <v>218</v>
      </c>
      <c r="B260" s="489" t="s">
        <v>2274</v>
      </c>
      <c r="C260" s="489" t="s">
        <v>2275</v>
      </c>
      <c r="D260" s="491" t="s">
        <v>34</v>
      </c>
      <c r="E260" s="491">
        <v>20600</v>
      </c>
      <c r="F260" s="491"/>
      <c r="G260" s="717">
        <v>6000</v>
      </c>
      <c r="H260" s="491"/>
      <c r="I260" s="488">
        <v>6000</v>
      </c>
      <c r="J260" s="500" t="s">
        <v>89</v>
      </c>
      <c r="K260" s="488" t="s">
        <v>106</v>
      </c>
      <c r="L260" s="491" t="s">
        <v>1381</v>
      </c>
      <c r="M260" s="490"/>
    </row>
    <row r="261" spans="1:13" s="664" customFormat="1" ht="36.75" customHeight="1">
      <c r="A261" s="488">
        <v>219</v>
      </c>
      <c r="B261" s="489" t="s">
        <v>2276</v>
      </c>
      <c r="C261" s="489" t="s">
        <v>2277</v>
      </c>
      <c r="D261" s="491">
        <v>2017</v>
      </c>
      <c r="E261" s="491">
        <v>5000</v>
      </c>
      <c r="F261" s="491"/>
      <c r="G261" s="717">
        <v>5000</v>
      </c>
      <c r="H261" s="488"/>
      <c r="I261" s="488">
        <v>5000</v>
      </c>
      <c r="J261" s="500" t="s">
        <v>214</v>
      </c>
      <c r="K261" s="499" t="s">
        <v>271</v>
      </c>
      <c r="L261" s="491" t="s">
        <v>1381</v>
      </c>
      <c r="M261" s="490"/>
    </row>
    <row r="262" spans="1:13" s="664" customFormat="1" ht="46.5" customHeight="1">
      <c r="A262" s="488">
        <v>220</v>
      </c>
      <c r="B262" s="490" t="s">
        <v>2278</v>
      </c>
      <c r="C262" s="489" t="s">
        <v>2279</v>
      </c>
      <c r="D262" s="488" t="s">
        <v>56</v>
      </c>
      <c r="E262" s="491">
        <v>3500</v>
      </c>
      <c r="F262" s="488">
        <v>1000</v>
      </c>
      <c r="G262" s="717">
        <v>2500</v>
      </c>
      <c r="H262" s="491"/>
      <c r="I262" s="491">
        <v>2500</v>
      </c>
      <c r="J262" s="500" t="s">
        <v>2135</v>
      </c>
      <c r="K262" s="499" t="s">
        <v>36</v>
      </c>
      <c r="L262" s="491" t="s">
        <v>1556</v>
      </c>
      <c r="M262" s="490"/>
    </row>
    <row r="263" spans="1:13" s="664" customFormat="1" ht="46.5" customHeight="1">
      <c r="A263" s="488">
        <v>221</v>
      </c>
      <c r="B263" s="490" t="s">
        <v>2280</v>
      </c>
      <c r="C263" s="489" t="s">
        <v>2281</v>
      </c>
      <c r="D263" s="488" t="s">
        <v>64</v>
      </c>
      <c r="E263" s="491">
        <v>5000</v>
      </c>
      <c r="F263" s="488"/>
      <c r="G263" s="717">
        <v>600</v>
      </c>
      <c r="H263" s="491"/>
      <c r="I263" s="491">
        <v>600</v>
      </c>
      <c r="J263" s="500" t="s">
        <v>2135</v>
      </c>
      <c r="K263" s="499" t="s">
        <v>114</v>
      </c>
      <c r="L263" s="491" t="s">
        <v>1556</v>
      </c>
      <c r="M263" s="490"/>
    </row>
    <row r="264" spans="1:13" s="664" customFormat="1" ht="48" customHeight="1">
      <c r="A264" s="488">
        <v>222</v>
      </c>
      <c r="B264" s="490" t="s">
        <v>2282</v>
      </c>
      <c r="C264" s="489" t="s">
        <v>2283</v>
      </c>
      <c r="D264" s="488" t="s">
        <v>208</v>
      </c>
      <c r="E264" s="491">
        <v>7200</v>
      </c>
      <c r="F264" s="488">
        <v>620</v>
      </c>
      <c r="G264" s="717">
        <v>5500</v>
      </c>
      <c r="H264" s="491"/>
      <c r="I264" s="491">
        <v>5500</v>
      </c>
      <c r="J264" s="500" t="s">
        <v>2140</v>
      </c>
      <c r="K264" s="499" t="s">
        <v>271</v>
      </c>
      <c r="L264" s="491" t="s">
        <v>1556</v>
      </c>
      <c r="M264" s="490"/>
    </row>
    <row r="265" spans="1:13" s="664" customFormat="1" ht="46.5" customHeight="1">
      <c r="A265" s="488">
        <v>223</v>
      </c>
      <c r="B265" s="490" t="s">
        <v>2284</v>
      </c>
      <c r="C265" s="489" t="s">
        <v>2285</v>
      </c>
      <c r="D265" s="488" t="s">
        <v>208</v>
      </c>
      <c r="E265" s="491">
        <v>7400</v>
      </c>
      <c r="F265" s="488">
        <v>680</v>
      </c>
      <c r="G265" s="717">
        <v>6000</v>
      </c>
      <c r="H265" s="491"/>
      <c r="I265" s="491">
        <v>6000</v>
      </c>
      <c r="J265" s="500" t="s">
        <v>2140</v>
      </c>
      <c r="K265" s="499" t="s">
        <v>271</v>
      </c>
      <c r="L265" s="491" t="s">
        <v>1556</v>
      </c>
      <c r="M265" s="490"/>
    </row>
    <row r="266" spans="1:13" s="668" customFormat="1" ht="49.5" customHeight="1">
      <c r="A266" s="488">
        <v>224</v>
      </c>
      <c r="B266" s="489" t="s">
        <v>2286</v>
      </c>
      <c r="C266" s="489" t="s">
        <v>2287</v>
      </c>
      <c r="D266" s="491" t="s">
        <v>1665</v>
      </c>
      <c r="E266" s="491">
        <v>14097.31</v>
      </c>
      <c r="F266" s="491">
        <v>10500</v>
      </c>
      <c r="G266" s="717">
        <v>3590</v>
      </c>
      <c r="H266" s="488"/>
      <c r="I266" s="491">
        <v>3590</v>
      </c>
      <c r="J266" s="500" t="s">
        <v>2288</v>
      </c>
      <c r="K266" s="499" t="s">
        <v>36</v>
      </c>
      <c r="L266" s="488" t="s">
        <v>1556</v>
      </c>
      <c r="M266" s="490"/>
    </row>
    <row r="267" spans="1:13" s="668" customFormat="1" ht="52.5" customHeight="1">
      <c r="A267" s="488">
        <v>225</v>
      </c>
      <c r="B267" s="489" t="s">
        <v>2289</v>
      </c>
      <c r="C267" s="489" t="s">
        <v>2290</v>
      </c>
      <c r="D267" s="491" t="s">
        <v>1717</v>
      </c>
      <c r="E267" s="491">
        <v>2000</v>
      </c>
      <c r="F267" s="491">
        <v>400</v>
      </c>
      <c r="G267" s="717">
        <v>1600</v>
      </c>
      <c r="H267" s="488"/>
      <c r="I267" s="491">
        <v>1600</v>
      </c>
      <c r="J267" s="500" t="s">
        <v>2291</v>
      </c>
      <c r="K267" s="499" t="s">
        <v>36</v>
      </c>
      <c r="L267" s="488" t="s">
        <v>1556</v>
      </c>
      <c r="M267" s="490"/>
    </row>
    <row r="268" spans="1:13" s="668" customFormat="1" ht="36" customHeight="1">
      <c r="A268" s="715" t="s">
        <v>74</v>
      </c>
      <c r="B268" s="716" t="s">
        <v>2292</v>
      </c>
      <c r="C268" s="716"/>
      <c r="D268" s="715"/>
      <c r="E268" s="715">
        <f>E269+E281</f>
        <v>7597510</v>
      </c>
      <c r="F268" s="715">
        <f>F269+F281</f>
        <v>1744246</v>
      </c>
      <c r="G268" s="714">
        <f>G269+G281</f>
        <v>639770</v>
      </c>
      <c r="H268" s="715">
        <f>H269+H281</f>
        <v>153490</v>
      </c>
      <c r="I268" s="715">
        <f>I269+I281</f>
        <v>486280</v>
      </c>
      <c r="J268" s="746"/>
      <c r="K268" s="741"/>
      <c r="L268" s="491"/>
      <c r="M268" s="489"/>
    </row>
    <row r="269" spans="1:13" s="663" customFormat="1" ht="32.25" customHeight="1">
      <c r="A269" s="715" t="s">
        <v>153</v>
      </c>
      <c r="B269" s="716" t="s">
        <v>2293</v>
      </c>
      <c r="C269" s="716"/>
      <c r="D269" s="715"/>
      <c r="E269" s="715">
        <f>SUM(E270:E280)</f>
        <v>5932320</v>
      </c>
      <c r="F269" s="715">
        <f>SUM(F270:F280)</f>
        <v>1324004</v>
      </c>
      <c r="G269" s="714">
        <f>SUM(G270:G280)</f>
        <v>286600</v>
      </c>
      <c r="H269" s="715">
        <f>SUM(H270:H280)</f>
        <v>105600</v>
      </c>
      <c r="I269" s="715">
        <f>SUM(I270:I280)</f>
        <v>181000</v>
      </c>
      <c r="J269" s="498"/>
      <c r="K269" s="499"/>
      <c r="L269" s="488"/>
      <c r="M269" s="490"/>
    </row>
    <row r="270" spans="1:13" s="664" customFormat="1" ht="41.25" customHeight="1">
      <c r="A270" s="488">
        <v>226</v>
      </c>
      <c r="B270" s="490" t="s">
        <v>2294</v>
      </c>
      <c r="C270" s="490" t="s">
        <v>2295</v>
      </c>
      <c r="D270" s="488" t="s">
        <v>1392</v>
      </c>
      <c r="E270" s="488">
        <v>296000</v>
      </c>
      <c r="F270" s="488">
        <v>27500</v>
      </c>
      <c r="G270" s="717">
        <v>5000</v>
      </c>
      <c r="H270" s="488">
        <v>5000</v>
      </c>
      <c r="I270" s="488"/>
      <c r="J270" s="500" t="s">
        <v>2296</v>
      </c>
      <c r="K270" s="499" t="s">
        <v>36</v>
      </c>
      <c r="L270" s="488" t="s">
        <v>1399</v>
      </c>
      <c r="M270" s="490"/>
    </row>
    <row r="271" spans="1:13" s="664" customFormat="1" ht="44.25" customHeight="1">
      <c r="A271" s="488">
        <v>227</v>
      </c>
      <c r="B271" s="489" t="s">
        <v>2297</v>
      </c>
      <c r="C271" s="490" t="s">
        <v>2298</v>
      </c>
      <c r="D271" s="491" t="s">
        <v>558</v>
      </c>
      <c r="E271" s="491">
        <v>60000</v>
      </c>
      <c r="F271" s="491"/>
      <c r="G271" s="717">
        <v>500</v>
      </c>
      <c r="H271" s="491">
        <v>500</v>
      </c>
      <c r="I271" s="488"/>
      <c r="J271" s="500" t="s">
        <v>2299</v>
      </c>
      <c r="K271" s="499" t="s">
        <v>331</v>
      </c>
      <c r="L271" s="488" t="s">
        <v>1399</v>
      </c>
      <c r="M271" s="489"/>
    </row>
    <row r="272" spans="1:13" s="664" customFormat="1" ht="38.25" customHeight="1">
      <c r="A272" s="488">
        <v>228</v>
      </c>
      <c r="B272" s="489" t="s">
        <v>2300</v>
      </c>
      <c r="C272" s="774" t="s">
        <v>2301</v>
      </c>
      <c r="D272" s="775" t="s">
        <v>1668</v>
      </c>
      <c r="E272" s="775">
        <v>110000</v>
      </c>
      <c r="F272" s="491">
        <v>95000</v>
      </c>
      <c r="G272" s="717">
        <f>I272+H272</f>
        <v>15000</v>
      </c>
      <c r="H272" s="488">
        <v>15000</v>
      </c>
      <c r="I272" s="488"/>
      <c r="J272" s="777" t="s">
        <v>89</v>
      </c>
      <c r="K272" s="499" t="s">
        <v>36</v>
      </c>
      <c r="L272" s="491" t="s">
        <v>1083</v>
      </c>
      <c r="M272" s="490"/>
    </row>
    <row r="273" spans="1:13" s="664" customFormat="1" ht="52.5" customHeight="1">
      <c r="A273" s="488">
        <v>229</v>
      </c>
      <c r="B273" s="489" t="s">
        <v>2302</v>
      </c>
      <c r="C273" s="774" t="s">
        <v>2303</v>
      </c>
      <c r="D273" s="775" t="s">
        <v>239</v>
      </c>
      <c r="E273" s="775">
        <v>3040500</v>
      </c>
      <c r="F273" s="491"/>
      <c r="G273" s="717">
        <v>100000</v>
      </c>
      <c r="H273" s="488"/>
      <c r="I273" s="488">
        <v>100000</v>
      </c>
      <c r="J273" s="777" t="s">
        <v>2304</v>
      </c>
      <c r="K273" s="499" t="s">
        <v>187</v>
      </c>
      <c r="L273" s="491" t="s">
        <v>1083</v>
      </c>
      <c r="M273" s="490"/>
    </row>
    <row r="274" spans="1:13" s="668" customFormat="1" ht="51" customHeight="1">
      <c r="A274" s="488">
        <v>230</v>
      </c>
      <c r="B274" s="774" t="s">
        <v>2305</v>
      </c>
      <c r="C274" s="774" t="s">
        <v>2306</v>
      </c>
      <c r="D274" s="775" t="s">
        <v>1403</v>
      </c>
      <c r="E274" s="775">
        <v>1100000</v>
      </c>
      <c r="F274" s="491">
        <v>480000</v>
      </c>
      <c r="G274" s="717">
        <v>35000</v>
      </c>
      <c r="H274" s="488">
        <v>5000</v>
      </c>
      <c r="I274" s="488">
        <v>30000</v>
      </c>
      <c r="J274" s="777" t="s">
        <v>1428</v>
      </c>
      <c r="K274" s="499" t="s">
        <v>36</v>
      </c>
      <c r="L274" s="491" t="s">
        <v>1194</v>
      </c>
      <c r="M274" s="490"/>
    </row>
    <row r="275" spans="1:13" s="668" customFormat="1" ht="51" customHeight="1">
      <c r="A275" s="488">
        <v>231</v>
      </c>
      <c r="B275" s="774" t="s">
        <v>2307</v>
      </c>
      <c r="C275" s="774" t="s">
        <v>2308</v>
      </c>
      <c r="D275" s="775" t="s">
        <v>34</v>
      </c>
      <c r="E275" s="775">
        <v>820</v>
      </c>
      <c r="F275" s="491"/>
      <c r="G275" s="717">
        <v>100</v>
      </c>
      <c r="H275" s="491">
        <v>100</v>
      </c>
      <c r="I275" s="488"/>
      <c r="J275" s="777" t="s">
        <v>254</v>
      </c>
      <c r="K275" s="499" t="s">
        <v>331</v>
      </c>
      <c r="L275" s="491" t="s">
        <v>1194</v>
      </c>
      <c r="M275" s="490"/>
    </row>
    <row r="276" spans="1:13" s="668" customFormat="1" ht="53.25" customHeight="1">
      <c r="A276" s="488">
        <v>232</v>
      </c>
      <c r="B276" s="489" t="s">
        <v>2309</v>
      </c>
      <c r="C276" s="489" t="s">
        <v>2310</v>
      </c>
      <c r="D276" s="491" t="s">
        <v>2311</v>
      </c>
      <c r="E276" s="491">
        <v>620000</v>
      </c>
      <c r="F276" s="491">
        <v>279524</v>
      </c>
      <c r="G276" s="717">
        <v>48000</v>
      </c>
      <c r="H276" s="491"/>
      <c r="I276" s="491">
        <v>48000</v>
      </c>
      <c r="J276" s="498" t="s">
        <v>2312</v>
      </c>
      <c r="K276" s="499" t="s">
        <v>36</v>
      </c>
      <c r="L276" s="491" t="s">
        <v>1180</v>
      </c>
      <c r="M276" s="489"/>
    </row>
    <row r="277" spans="1:13" s="664" customFormat="1" ht="59.25" customHeight="1">
      <c r="A277" s="488">
        <v>233</v>
      </c>
      <c r="B277" s="489" t="s">
        <v>2313</v>
      </c>
      <c r="C277" s="489" t="s">
        <v>2314</v>
      </c>
      <c r="D277" s="491" t="s">
        <v>1403</v>
      </c>
      <c r="E277" s="491">
        <v>200000</v>
      </c>
      <c r="F277" s="491">
        <f>133580+3400</f>
        <v>136980</v>
      </c>
      <c r="G277" s="717">
        <v>3000</v>
      </c>
      <c r="H277" s="491"/>
      <c r="I277" s="491">
        <v>3000</v>
      </c>
      <c r="J277" s="498" t="s">
        <v>2315</v>
      </c>
      <c r="K277" s="499" t="s">
        <v>36</v>
      </c>
      <c r="L277" s="491" t="s">
        <v>1180</v>
      </c>
      <c r="M277" s="489"/>
    </row>
    <row r="278" spans="1:13" s="664" customFormat="1" ht="45" customHeight="1">
      <c r="A278" s="488">
        <v>234</v>
      </c>
      <c r="B278" s="760" t="s">
        <v>2316</v>
      </c>
      <c r="C278" s="760" t="s">
        <v>2317</v>
      </c>
      <c r="D278" s="726" t="s">
        <v>2006</v>
      </c>
      <c r="E278" s="726">
        <v>275000</v>
      </c>
      <c r="F278" s="726">
        <v>265000</v>
      </c>
      <c r="G278" s="717">
        <v>10000</v>
      </c>
      <c r="H278" s="726">
        <v>10000</v>
      </c>
      <c r="I278" s="726"/>
      <c r="J278" s="742" t="s">
        <v>1410</v>
      </c>
      <c r="K278" s="499" t="s">
        <v>36</v>
      </c>
      <c r="L278" s="491" t="s">
        <v>1415</v>
      </c>
      <c r="M278" s="489"/>
    </row>
    <row r="279" spans="1:13" s="668" customFormat="1" ht="48" customHeight="1">
      <c r="A279" s="488">
        <v>235</v>
      </c>
      <c r="B279" s="774" t="s">
        <v>2318</v>
      </c>
      <c r="C279" s="774" t="s">
        <v>2319</v>
      </c>
      <c r="D279" s="775" t="s">
        <v>2122</v>
      </c>
      <c r="E279" s="775">
        <v>200000</v>
      </c>
      <c r="F279" s="491">
        <v>20000</v>
      </c>
      <c r="G279" s="717">
        <v>60000</v>
      </c>
      <c r="H279" s="491">
        <v>60000</v>
      </c>
      <c r="I279" s="488"/>
      <c r="J279" s="777" t="s">
        <v>89</v>
      </c>
      <c r="K279" s="499" t="s">
        <v>36</v>
      </c>
      <c r="L279" s="491" t="s">
        <v>1381</v>
      </c>
      <c r="M279" s="490"/>
    </row>
    <row r="280" spans="1:13" s="665" customFormat="1" ht="59.25" customHeight="1">
      <c r="A280" s="488">
        <v>236</v>
      </c>
      <c r="B280" s="490" t="s">
        <v>2320</v>
      </c>
      <c r="C280" s="490" t="s">
        <v>2321</v>
      </c>
      <c r="D280" s="488" t="s">
        <v>599</v>
      </c>
      <c r="E280" s="491">
        <v>30000</v>
      </c>
      <c r="F280" s="488">
        <v>20000</v>
      </c>
      <c r="G280" s="717">
        <v>10000</v>
      </c>
      <c r="H280" s="491">
        <v>10000</v>
      </c>
      <c r="I280" s="491"/>
      <c r="J280" s="498" t="s">
        <v>2322</v>
      </c>
      <c r="K280" s="499" t="s">
        <v>36</v>
      </c>
      <c r="L280" s="491" t="s">
        <v>1556</v>
      </c>
      <c r="M280" s="490"/>
    </row>
    <row r="281" spans="1:13" s="668" customFormat="1" ht="35.25" customHeight="1">
      <c r="A281" s="725" t="s">
        <v>190</v>
      </c>
      <c r="B281" s="738" t="s">
        <v>2323</v>
      </c>
      <c r="C281" s="738"/>
      <c r="D281" s="725"/>
      <c r="E281" s="715">
        <f>SUM(E282:E310)</f>
        <v>1665190</v>
      </c>
      <c r="F281" s="715">
        <f>SUM(F282:F310)</f>
        <v>420242</v>
      </c>
      <c r="G281" s="714">
        <f>SUM(G282:G310)</f>
        <v>353170</v>
      </c>
      <c r="H281" s="715">
        <f>SUM(H282:H310)</f>
        <v>47890</v>
      </c>
      <c r="I281" s="715">
        <f>SUM(I282:I310)</f>
        <v>305280</v>
      </c>
      <c r="J281" s="746"/>
      <c r="K281" s="741"/>
      <c r="L281" s="715"/>
      <c r="M281" s="738"/>
    </row>
    <row r="282" spans="1:13" s="701" customFormat="1" ht="48" customHeight="1">
      <c r="A282" s="1217">
        <v>237</v>
      </c>
      <c r="B282" s="1211" t="s">
        <v>2324</v>
      </c>
      <c r="C282" s="738" t="s">
        <v>2325</v>
      </c>
      <c r="D282" s="491">
        <v>2017</v>
      </c>
      <c r="E282" s="491">
        <v>23070</v>
      </c>
      <c r="F282" s="491"/>
      <c r="G282" s="717">
        <v>23070</v>
      </c>
      <c r="H282" s="501"/>
      <c r="I282" s="491">
        <v>23070</v>
      </c>
      <c r="J282" s="500" t="s">
        <v>2326</v>
      </c>
      <c r="K282" s="773" t="s">
        <v>271</v>
      </c>
      <c r="L282" s="491" t="s">
        <v>2327</v>
      </c>
      <c r="M282" s="752"/>
    </row>
    <row r="283" spans="1:13" s="701" customFormat="1" ht="48.75" customHeight="1">
      <c r="A283" s="1218"/>
      <c r="B283" s="1212"/>
      <c r="C283" s="738" t="s">
        <v>2328</v>
      </c>
      <c r="D283" s="491">
        <v>2017</v>
      </c>
      <c r="E283" s="491">
        <v>12580</v>
      </c>
      <c r="F283" s="491"/>
      <c r="G283" s="717">
        <v>12580</v>
      </c>
      <c r="H283" s="501"/>
      <c r="I283" s="491">
        <v>12580</v>
      </c>
      <c r="J283" s="500" t="s">
        <v>2329</v>
      </c>
      <c r="K283" s="773" t="s">
        <v>271</v>
      </c>
      <c r="L283" s="491" t="s">
        <v>2327</v>
      </c>
      <c r="M283" s="752"/>
    </row>
    <row r="284" spans="1:13" s="701" customFormat="1" ht="41.25" customHeight="1">
      <c r="A284" s="1218"/>
      <c r="B284" s="1212"/>
      <c r="C284" s="738" t="s">
        <v>2330</v>
      </c>
      <c r="D284" s="491">
        <v>2017</v>
      </c>
      <c r="E284" s="491">
        <v>60000</v>
      </c>
      <c r="F284" s="491"/>
      <c r="G284" s="717">
        <v>60000</v>
      </c>
      <c r="H284" s="501"/>
      <c r="I284" s="491">
        <v>60000</v>
      </c>
      <c r="J284" s="500" t="s">
        <v>2331</v>
      </c>
      <c r="K284" s="773" t="s">
        <v>271</v>
      </c>
      <c r="L284" s="491" t="s">
        <v>2332</v>
      </c>
      <c r="M284" s="752"/>
    </row>
    <row r="285" spans="1:13" s="701" customFormat="1" ht="47.25" customHeight="1">
      <c r="A285" s="1218"/>
      <c r="B285" s="1212"/>
      <c r="C285" s="738" t="s">
        <v>2333</v>
      </c>
      <c r="D285" s="501">
        <v>2017</v>
      </c>
      <c r="E285" s="501">
        <v>15000</v>
      </c>
      <c r="F285" s="501"/>
      <c r="G285" s="776">
        <v>15000</v>
      </c>
      <c r="H285" s="501"/>
      <c r="I285" s="488">
        <v>15000</v>
      </c>
      <c r="J285" s="500" t="s">
        <v>2334</v>
      </c>
      <c r="K285" s="773" t="s">
        <v>271</v>
      </c>
      <c r="L285" s="488" t="s">
        <v>2335</v>
      </c>
      <c r="M285" s="752"/>
    </row>
    <row r="286" spans="1:13" s="701" customFormat="1" ht="45" customHeight="1">
      <c r="A286" s="1218"/>
      <c r="B286" s="1212"/>
      <c r="C286" s="738" t="s">
        <v>2336</v>
      </c>
      <c r="D286" s="501">
        <v>2017</v>
      </c>
      <c r="E286" s="501">
        <v>14000</v>
      </c>
      <c r="F286" s="501"/>
      <c r="G286" s="776">
        <v>14000</v>
      </c>
      <c r="H286" s="501"/>
      <c r="I286" s="488">
        <v>14000</v>
      </c>
      <c r="J286" s="500" t="s">
        <v>2337</v>
      </c>
      <c r="K286" s="773" t="s">
        <v>271</v>
      </c>
      <c r="L286" s="488" t="s">
        <v>2338</v>
      </c>
      <c r="M286" s="752"/>
    </row>
    <row r="287" spans="1:13" s="701" customFormat="1" ht="45" customHeight="1">
      <c r="A287" s="1218"/>
      <c r="B287" s="1212"/>
      <c r="C287" s="738" t="s">
        <v>2339</v>
      </c>
      <c r="D287" s="501">
        <v>2017</v>
      </c>
      <c r="E287" s="501">
        <v>4900</v>
      </c>
      <c r="F287" s="501"/>
      <c r="G287" s="776">
        <v>4900</v>
      </c>
      <c r="H287" s="501"/>
      <c r="I287" s="488">
        <v>4900</v>
      </c>
      <c r="J287" s="500" t="s">
        <v>2340</v>
      </c>
      <c r="K287" s="773" t="s">
        <v>271</v>
      </c>
      <c r="L287" s="488" t="s">
        <v>2338</v>
      </c>
      <c r="M287" s="752"/>
    </row>
    <row r="288" spans="1:13" s="702" customFormat="1" ht="45" customHeight="1">
      <c r="A288" s="1219"/>
      <c r="B288" s="1213"/>
      <c r="C288" s="738" t="s">
        <v>2341</v>
      </c>
      <c r="D288" s="501">
        <v>2017</v>
      </c>
      <c r="E288" s="501">
        <v>10000</v>
      </c>
      <c r="F288" s="501"/>
      <c r="G288" s="776">
        <v>9800</v>
      </c>
      <c r="H288" s="501"/>
      <c r="I288" s="488">
        <v>9800</v>
      </c>
      <c r="J288" s="500" t="s">
        <v>2342</v>
      </c>
      <c r="K288" s="773" t="s">
        <v>271</v>
      </c>
      <c r="L288" s="488" t="s">
        <v>2343</v>
      </c>
      <c r="M288" s="752"/>
    </row>
    <row r="289" spans="1:13" s="668" customFormat="1" ht="43.5" customHeight="1">
      <c r="A289" s="491">
        <v>238</v>
      </c>
      <c r="B289" s="490" t="s">
        <v>2344</v>
      </c>
      <c r="C289" s="490" t="s">
        <v>2345</v>
      </c>
      <c r="D289" s="488" t="s">
        <v>208</v>
      </c>
      <c r="E289" s="488">
        <v>6000</v>
      </c>
      <c r="F289" s="488">
        <v>4000</v>
      </c>
      <c r="G289" s="717">
        <v>1000</v>
      </c>
      <c r="H289" s="488">
        <v>1000</v>
      </c>
      <c r="I289" s="491"/>
      <c r="J289" s="498" t="s">
        <v>1333</v>
      </c>
      <c r="K289" s="499" t="s">
        <v>36</v>
      </c>
      <c r="L289" s="488" t="s">
        <v>2346</v>
      </c>
      <c r="M289" s="489"/>
    </row>
    <row r="290" spans="1:13" s="665" customFormat="1" ht="44.25" customHeight="1">
      <c r="A290" s="491">
        <v>239</v>
      </c>
      <c r="B290" s="490" t="s">
        <v>2347</v>
      </c>
      <c r="C290" s="490" t="s">
        <v>2348</v>
      </c>
      <c r="D290" s="488" t="s">
        <v>208</v>
      </c>
      <c r="E290" s="491">
        <v>15000</v>
      </c>
      <c r="F290" s="488">
        <v>1000</v>
      </c>
      <c r="G290" s="717">
        <v>14000</v>
      </c>
      <c r="H290" s="491"/>
      <c r="I290" s="491">
        <v>14000</v>
      </c>
      <c r="J290" s="498" t="s">
        <v>89</v>
      </c>
      <c r="K290" s="499" t="s">
        <v>36</v>
      </c>
      <c r="L290" s="491" t="s">
        <v>1399</v>
      </c>
      <c r="M290" s="490"/>
    </row>
    <row r="291" spans="1:13" s="665" customFormat="1" ht="48" customHeight="1">
      <c r="A291" s="491">
        <v>240</v>
      </c>
      <c r="B291" s="490" t="s">
        <v>2349</v>
      </c>
      <c r="C291" s="490" t="s">
        <v>2350</v>
      </c>
      <c r="D291" s="488" t="s">
        <v>1665</v>
      </c>
      <c r="E291" s="491">
        <v>5640</v>
      </c>
      <c r="F291" s="488">
        <v>2740</v>
      </c>
      <c r="G291" s="717">
        <v>2900</v>
      </c>
      <c r="H291" s="491"/>
      <c r="I291" s="491">
        <v>2900</v>
      </c>
      <c r="J291" s="498" t="s">
        <v>2351</v>
      </c>
      <c r="K291" s="499" t="s">
        <v>36</v>
      </c>
      <c r="L291" s="491" t="s">
        <v>1399</v>
      </c>
      <c r="M291" s="490"/>
    </row>
    <row r="292" spans="1:13" s="665" customFormat="1" ht="57.75" customHeight="1">
      <c r="A292" s="1217">
        <v>241</v>
      </c>
      <c r="B292" s="1211" t="s">
        <v>2352</v>
      </c>
      <c r="C292" s="738" t="s">
        <v>2353</v>
      </c>
      <c r="D292" s="488" t="s">
        <v>883</v>
      </c>
      <c r="E292" s="491">
        <v>200000</v>
      </c>
      <c r="F292" s="488">
        <v>30000</v>
      </c>
      <c r="G292" s="717">
        <v>30000</v>
      </c>
      <c r="H292" s="491"/>
      <c r="I292" s="491">
        <v>30000</v>
      </c>
      <c r="J292" s="498" t="s">
        <v>2354</v>
      </c>
      <c r="K292" s="499" t="s">
        <v>36</v>
      </c>
      <c r="L292" s="491" t="s">
        <v>1399</v>
      </c>
      <c r="M292" s="490"/>
    </row>
    <row r="293" spans="1:13" s="665" customFormat="1" ht="52.5" customHeight="1">
      <c r="A293" s="1219"/>
      <c r="B293" s="1213"/>
      <c r="C293" s="738" t="s">
        <v>2355</v>
      </c>
      <c r="D293" s="488" t="s">
        <v>2053</v>
      </c>
      <c r="E293" s="491">
        <v>50000</v>
      </c>
      <c r="F293" s="488">
        <v>3000</v>
      </c>
      <c r="G293" s="717">
        <v>12000</v>
      </c>
      <c r="H293" s="491"/>
      <c r="I293" s="491">
        <v>12000</v>
      </c>
      <c r="J293" s="498" t="s">
        <v>2356</v>
      </c>
      <c r="K293" s="499" t="s">
        <v>36</v>
      </c>
      <c r="L293" s="491" t="s">
        <v>1399</v>
      </c>
      <c r="M293" s="490"/>
    </row>
    <row r="294" spans="1:13" s="665" customFormat="1" ht="66" customHeight="1">
      <c r="A294" s="491">
        <v>242</v>
      </c>
      <c r="B294" s="490" t="s">
        <v>2357</v>
      </c>
      <c r="C294" s="490" t="s">
        <v>2358</v>
      </c>
      <c r="D294" s="488" t="s">
        <v>1665</v>
      </c>
      <c r="E294" s="491">
        <v>50000</v>
      </c>
      <c r="F294" s="488">
        <v>35990</v>
      </c>
      <c r="G294" s="717">
        <v>15000</v>
      </c>
      <c r="H294" s="491"/>
      <c r="I294" s="491">
        <v>15000</v>
      </c>
      <c r="J294" s="498" t="s">
        <v>2359</v>
      </c>
      <c r="K294" s="499" t="s">
        <v>36</v>
      </c>
      <c r="L294" s="491" t="s">
        <v>1399</v>
      </c>
      <c r="M294" s="490"/>
    </row>
    <row r="295" spans="1:13" s="665" customFormat="1" ht="40.5" customHeight="1">
      <c r="A295" s="491">
        <v>243</v>
      </c>
      <c r="B295" s="490" t="s">
        <v>2360</v>
      </c>
      <c r="C295" s="490" t="s">
        <v>2361</v>
      </c>
      <c r="D295" s="488" t="s">
        <v>558</v>
      </c>
      <c r="E295" s="491">
        <v>25000</v>
      </c>
      <c r="F295" s="488"/>
      <c r="G295" s="717">
        <v>4000</v>
      </c>
      <c r="H295" s="491"/>
      <c r="I295" s="491">
        <v>4000</v>
      </c>
      <c r="J295" s="498" t="s">
        <v>2362</v>
      </c>
      <c r="K295" s="499" t="s">
        <v>331</v>
      </c>
      <c r="L295" s="491" t="s">
        <v>1399</v>
      </c>
      <c r="M295" s="490"/>
    </row>
    <row r="296" spans="1:13" s="664" customFormat="1" ht="42" customHeight="1">
      <c r="A296" s="491">
        <v>244</v>
      </c>
      <c r="B296" s="489" t="s">
        <v>2363</v>
      </c>
      <c r="C296" s="490" t="s">
        <v>2364</v>
      </c>
      <c r="D296" s="488" t="s">
        <v>208</v>
      </c>
      <c r="E296" s="488">
        <v>3000</v>
      </c>
      <c r="F296" s="488"/>
      <c r="G296" s="717">
        <v>500</v>
      </c>
      <c r="H296" s="488"/>
      <c r="I296" s="488">
        <v>500</v>
      </c>
      <c r="J296" s="500" t="s">
        <v>1184</v>
      </c>
      <c r="K296" s="499" t="s">
        <v>90</v>
      </c>
      <c r="L296" s="491" t="s">
        <v>1083</v>
      </c>
      <c r="M296" s="489"/>
    </row>
    <row r="297" spans="1:13" s="668" customFormat="1" ht="42" customHeight="1">
      <c r="A297" s="491">
        <v>245</v>
      </c>
      <c r="B297" s="490" t="s">
        <v>2365</v>
      </c>
      <c r="C297" s="490" t="s">
        <v>2366</v>
      </c>
      <c r="D297" s="488" t="s">
        <v>582</v>
      </c>
      <c r="E297" s="488">
        <v>235000</v>
      </c>
      <c r="F297" s="488">
        <v>44000</v>
      </c>
      <c r="G297" s="717">
        <f>I297+H297</f>
        <v>10000</v>
      </c>
      <c r="H297" s="488"/>
      <c r="I297" s="491">
        <v>10000</v>
      </c>
      <c r="J297" s="498" t="s">
        <v>2367</v>
      </c>
      <c r="K297" s="499" t="s">
        <v>36</v>
      </c>
      <c r="L297" s="488" t="s">
        <v>1083</v>
      </c>
      <c r="M297" s="489"/>
    </row>
    <row r="298" spans="1:13" s="668" customFormat="1" ht="50.25" customHeight="1">
      <c r="A298" s="491">
        <v>246</v>
      </c>
      <c r="B298" s="490" t="s">
        <v>2368</v>
      </c>
      <c r="C298" s="490" t="s">
        <v>2369</v>
      </c>
      <c r="D298" s="488" t="s">
        <v>1665</v>
      </c>
      <c r="E298" s="488">
        <v>28000</v>
      </c>
      <c r="F298" s="488">
        <v>9000</v>
      </c>
      <c r="G298" s="717">
        <v>9000</v>
      </c>
      <c r="H298" s="488"/>
      <c r="I298" s="491">
        <v>9000</v>
      </c>
      <c r="J298" s="498" t="s">
        <v>2370</v>
      </c>
      <c r="K298" s="499" t="s">
        <v>36</v>
      </c>
      <c r="L298" s="488" t="s">
        <v>1083</v>
      </c>
      <c r="M298" s="489"/>
    </row>
    <row r="299" spans="1:13" s="668" customFormat="1" ht="39.75" customHeight="1">
      <c r="A299" s="491">
        <v>247</v>
      </c>
      <c r="B299" s="490" t="s">
        <v>2371</v>
      </c>
      <c r="C299" s="490" t="s">
        <v>2372</v>
      </c>
      <c r="D299" s="488" t="s">
        <v>48</v>
      </c>
      <c r="E299" s="488">
        <v>28200</v>
      </c>
      <c r="F299" s="488">
        <v>20000</v>
      </c>
      <c r="G299" s="717">
        <v>6000</v>
      </c>
      <c r="H299" s="488"/>
      <c r="I299" s="491">
        <v>6000</v>
      </c>
      <c r="J299" s="498" t="s">
        <v>89</v>
      </c>
      <c r="K299" s="499" t="s">
        <v>36</v>
      </c>
      <c r="L299" s="488" t="s">
        <v>1083</v>
      </c>
      <c r="M299" s="489"/>
    </row>
    <row r="300" spans="1:13" s="664" customFormat="1" ht="48.75" customHeight="1">
      <c r="A300" s="491">
        <v>248</v>
      </c>
      <c r="B300" s="489" t="s">
        <v>2373</v>
      </c>
      <c r="C300" s="489" t="s">
        <v>2374</v>
      </c>
      <c r="D300" s="491" t="s">
        <v>48</v>
      </c>
      <c r="E300" s="491">
        <v>100000</v>
      </c>
      <c r="F300" s="491">
        <v>50700</v>
      </c>
      <c r="G300" s="717">
        <v>20000</v>
      </c>
      <c r="H300" s="488"/>
      <c r="I300" s="491">
        <v>20000</v>
      </c>
      <c r="J300" s="500" t="s">
        <v>2375</v>
      </c>
      <c r="K300" s="499" t="s">
        <v>36</v>
      </c>
      <c r="L300" s="491" t="s">
        <v>1194</v>
      </c>
      <c r="M300" s="490"/>
    </row>
    <row r="301" spans="1:13" s="664" customFormat="1" ht="43.5" customHeight="1">
      <c r="A301" s="491">
        <v>249</v>
      </c>
      <c r="B301" s="489" t="s">
        <v>2376</v>
      </c>
      <c r="C301" s="489" t="s">
        <v>2377</v>
      </c>
      <c r="D301" s="491" t="s">
        <v>48</v>
      </c>
      <c r="E301" s="491">
        <v>31000</v>
      </c>
      <c r="F301" s="491">
        <v>12000</v>
      </c>
      <c r="G301" s="717">
        <v>4800</v>
      </c>
      <c r="H301" s="488"/>
      <c r="I301" s="491">
        <v>4800</v>
      </c>
      <c r="J301" s="500" t="s">
        <v>2378</v>
      </c>
      <c r="K301" s="499" t="s">
        <v>36</v>
      </c>
      <c r="L301" s="491" t="s">
        <v>1194</v>
      </c>
      <c r="M301" s="490"/>
    </row>
    <row r="302" spans="1:13" s="664" customFormat="1" ht="57.75" customHeight="1">
      <c r="A302" s="491">
        <v>250</v>
      </c>
      <c r="B302" s="489" t="s">
        <v>2379</v>
      </c>
      <c r="C302" s="489" t="s">
        <v>2380</v>
      </c>
      <c r="D302" s="491" t="s">
        <v>1151</v>
      </c>
      <c r="E302" s="491">
        <v>22000</v>
      </c>
      <c r="F302" s="491">
        <v>10000</v>
      </c>
      <c r="G302" s="717">
        <v>9500</v>
      </c>
      <c r="H302" s="488"/>
      <c r="I302" s="491">
        <v>9500</v>
      </c>
      <c r="J302" s="500" t="s">
        <v>2381</v>
      </c>
      <c r="K302" s="499" t="s">
        <v>36</v>
      </c>
      <c r="L302" s="491" t="s">
        <v>1180</v>
      </c>
      <c r="M302" s="490"/>
    </row>
    <row r="303" spans="1:13" s="664" customFormat="1" ht="57.75" customHeight="1">
      <c r="A303" s="491">
        <v>251</v>
      </c>
      <c r="B303" s="490" t="s">
        <v>2382</v>
      </c>
      <c r="C303" s="490" t="s">
        <v>2383</v>
      </c>
      <c r="D303" s="491" t="s">
        <v>48</v>
      </c>
      <c r="E303" s="491">
        <v>38400</v>
      </c>
      <c r="F303" s="491">
        <v>17090</v>
      </c>
      <c r="G303" s="717">
        <v>780</v>
      </c>
      <c r="H303" s="491">
        <v>290</v>
      </c>
      <c r="I303" s="491">
        <v>490</v>
      </c>
      <c r="J303" s="500" t="s">
        <v>89</v>
      </c>
      <c r="K303" s="488" t="s">
        <v>36</v>
      </c>
      <c r="L303" s="491" t="s">
        <v>1415</v>
      </c>
      <c r="M303" s="490"/>
    </row>
    <row r="304" spans="1:13" s="664" customFormat="1" ht="39.75" customHeight="1">
      <c r="A304" s="491">
        <v>252</v>
      </c>
      <c r="B304" s="489" t="s">
        <v>2384</v>
      </c>
      <c r="C304" s="489" t="s">
        <v>2385</v>
      </c>
      <c r="D304" s="491" t="s">
        <v>558</v>
      </c>
      <c r="E304" s="491">
        <v>28000</v>
      </c>
      <c r="F304" s="491"/>
      <c r="G304" s="717">
        <v>1000</v>
      </c>
      <c r="H304" s="488">
        <v>1000</v>
      </c>
      <c r="I304" s="491"/>
      <c r="J304" s="500" t="s">
        <v>89</v>
      </c>
      <c r="K304" s="499" t="s">
        <v>331</v>
      </c>
      <c r="L304" s="491" t="s">
        <v>1399</v>
      </c>
      <c r="M304" s="490"/>
    </row>
    <row r="305" spans="1:13" s="664" customFormat="1" ht="45" customHeight="1">
      <c r="A305" s="491">
        <v>253</v>
      </c>
      <c r="B305" s="489" t="s">
        <v>2386</v>
      </c>
      <c r="C305" s="489" t="s">
        <v>2387</v>
      </c>
      <c r="D305" s="491" t="s">
        <v>208</v>
      </c>
      <c r="E305" s="491">
        <v>100000</v>
      </c>
      <c r="F305" s="491">
        <v>21242</v>
      </c>
      <c r="G305" s="717">
        <v>20000</v>
      </c>
      <c r="H305" s="488"/>
      <c r="I305" s="491">
        <v>20000</v>
      </c>
      <c r="J305" s="500" t="s">
        <v>2388</v>
      </c>
      <c r="K305" s="499" t="s">
        <v>36</v>
      </c>
      <c r="L305" s="491" t="s">
        <v>1399</v>
      </c>
      <c r="M305" s="490"/>
    </row>
    <row r="306" spans="1:13" s="697" customFormat="1" ht="45" customHeight="1">
      <c r="A306" s="491">
        <v>254</v>
      </c>
      <c r="B306" s="489" t="s">
        <v>2389</v>
      </c>
      <c r="C306" s="489" t="s">
        <v>2390</v>
      </c>
      <c r="D306" s="491" t="s">
        <v>64</v>
      </c>
      <c r="E306" s="491">
        <v>5000</v>
      </c>
      <c r="F306" s="491"/>
      <c r="G306" s="717">
        <v>100</v>
      </c>
      <c r="H306" s="491">
        <v>100</v>
      </c>
      <c r="I306" s="491"/>
      <c r="J306" s="500" t="s">
        <v>118</v>
      </c>
      <c r="K306" s="499" t="s">
        <v>646</v>
      </c>
      <c r="L306" s="491" t="s">
        <v>1399</v>
      </c>
      <c r="M306" s="490"/>
    </row>
    <row r="307" spans="1:13" s="664" customFormat="1" ht="44.25" customHeight="1">
      <c r="A307" s="491">
        <v>255</v>
      </c>
      <c r="B307" s="489" t="s">
        <v>2391</v>
      </c>
      <c r="C307" s="489" t="s">
        <v>2392</v>
      </c>
      <c r="D307" s="491" t="s">
        <v>48</v>
      </c>
      <c r="E307" s="491">
        <v>12000</v>
      </c>
      <c r="F307" s="491">
        <v>3500</v>
      </c>
      <c r="G307" s="717">
        <v>7000</v>
      </c>
      <c r="H307" s="488"/>
      <c r="I307" s="491">
        <v>7000</v>
      </c>
      <c r="J307" s="500" t="s">
        <v>2393</v>
      </c>
      <c r="K307" s="499" t="s">
        <v>36</v>
      </c>
      <c r="L307" s="491" t="s">
        <v>1083</v>
      </c>
      <c r="M307" s="490"/>
    </row>
    <row r="308" spans="1:13" s="664" customFormat="1" ht="49.5" customHeight="1">
      <c r="A308" s="491">
        <v>256</v>
      </c>
      <c r="B308" s="489" t="s">
        <v>2394</v>
      </c>
      <c r="C308" s="489" t="s">
        <v>2395</v>
      </c>
      <c r="D308" s="491" t="s">
        <v>2396</v>
      </c>
      <c r="E308" s="491">
        <v>500000</v>
      </c>
      <c r="F308" s="491">
        <v>124000</v>
      </c>
      <c r="G308" s="717">
        <v>40000</v>
      </c>
      <c r="H308" s="488">
        <v>40000</v>
      </c>
      <c r="I308" s="491"/>
      <c r="J308" s="500" t="s">
        <v>89</v>
      </c>
      <c r="K308" s="499" t="s">
        <v>36</v>
      </c>
      <c r="L308" s="491" t="s">
        <v>1381</v>
      </c>
      <c r="M308" s="490"/>
    </row>
    <row r="309" spans="1:13" s="664" customFormat="1" ht="44.25" customHeight="1">
      <c r="A309" s="491">
        <v>257</v>
      </c>
      <c r="B309" s="489" t="s">
        <v>2397</v>
      </c>
      <c r="C309" s="489" t="s">
        <v>581</v>
      </c>
      <c r="D309" s="491" t="s">
        <v>1151</v>
      </c>
      <c r="E309" s="491">
        <v>35000</v>
      </c>
      <c r="F309" s="491">
        <v>24320</v>
      </c>
      <c r="G309" s="717">
        <v>5500</v>
      </c>
      <c r="H309" s="488">
        <v>5500</v>
      </c>
      <c r="I309" s="488"/>
      <c r="J309" s="500" t="s">
        <v>89</v>
      </c>
      <c r="K309" s="499" t="s">
        <v>36</v>
      </c>
      <c r="L309" s="491" t="s">
        <v>1415</v>
      </c>
      <c r="M309" s="490"/>
    </row>
    <row r="310" spans="1:13" s="664" customFormat="1" ht="44.25" customHeight="1">
      <c r="A310" s="491">
        <v>258</v>
      </c>
      <c r="B310" s="489" t="s">
        <v>2398</v>
      </c>
      <c r="C310" s="489" t="s">
        <v>2399</v>
      </c>
      <c r="D310" s="491" t="s">
        <v>1151</v>
      </c>
      <c r="E310" s="491">
        <v>8400</v>
      </c>
      <c r="F310" s="491">
        <v>7660</v>
      </c>
      <c r="G310" s="717">
        <v>740</v>
      </c>
      <c r="H310" s="488"/>
      <c r="I310" s="491">
        <v>740</v>
      </c>
      <c r="J310" s="500" t="s">
        <v>89</v>
      </c>
      <c r="K310" s="499" t="s">
        <v>36</v>
      </c>
      <c r="L310" s="491" t="s">
        <v>1556</v>
      </c>
      <c r="M310" s="490"/>
    </row>
    <row r="311" spans="1:13" s="665" customFormat="1" ht="38.25" customHeight="1">
      <c r="A311" s="725" t="s">
        <v>586</v>
      </c>
      <c r="B311" s="716" t="s">
        <v>2400</v>
      </c>
      <c r="C311" s="716"/>
      <c r="D311" s="715"/>
      <c r="E311" s="715">
        <f>E312+E334+E397</f>
        <v>10583937.189999999</v>
      </c>
      <c r="F311" s="715">
        <f>F312+F334+F397</f>
        <v>2600232.2999999998</v>
      </c>
      <c r="G311" s="714">
        <f>G312+G334+G397</f>
        <v>1777939</v>
      </c>
      <c r="H311" s="715">
        <f>H312+H334+H397</f>
        <v>408594</v>
      </c>
      <c r="I311" s="715">
        <f>I312+I334+I397</f>
        <v>1369345</v>
      </c>
      <c r="J311" s="746"/>
      <c r="K311" s="741"/>
      <c r="L311" s="715"/>
      <c r="M311" s="738"/>
    </row>
    <row r="312" spans="1:13" s="664" customFormat="1" ht="39.75" customHeight="1">
      <c r="A312" s="715" t="s">
        <v>29</v>
      </c>
      <c r="B312" s="716" t="s">
        <v>2401</v>
      </c>
      <c r="C312" s="716"/>
      <c r="D312" s="715"/>
      <c r="E312" s="715">
        <f>SUM(E313:E333)</f>
        <v>2845669</v>
      </c>
      <c r="F312" s="715">
        <f>SUM(F313:F333)</f>
        <v>526332</v>
      </c>
      <c r="G312" s="714">
        <f>SUM(G313:G333)</f>
        <v>359961</v>
      </c>
      <c r="H312" s="715">
        <f>SUM(H313:H333)</f>
        <v>37961</v>
      </c>
      <c r="I312" s="715">
        <f>SUM(I313:I333)</f>
        <v>322000</v>
      </c>
      <c r="J312" s="498"/>
      <c r="K312" s="499"/>
      <c r="L312" s="491"/>
      <c r="M312" s="489"/>
    </row>
    <row r="313" spans="1:13" s="668" customFormat="1" ht="64.5" customHeight="1">
      <c r="A313" s="491">
        <v>259</v>
      </c>
      <c r="B313" s="489" t="s">
        <v>2402</v>
      </c>
      <c r="C313" s="489" t="s">
        <v>2403</v>
      </c>
      <c r="D313" s="491">
        <v>2017</v>
      </c>
      <c r="E313" s="491">
        <v>1200</v>
      </c>
      <c r="F313" s="491"/>
      <c r="G313" s="717">
        <v>1200</v>
      </c>
      <c r="H313" s="491">
        <v>1200</v>
      </c>
      <c r="I313" s="491"/>
      <c r="J313" s="498" t="s">
        <v>105</v>
      </c>
      <c r="K313" s="499" t="s">
        <v>90</v>
      </c>
      <c r="L313" s="491" t="s">
        <v>2404</v>
      </c>
      <c r="M313" s="489" t="s">
        <v>2405</v>
      </c>
    </row>
    <row r="314" spans="1:13" s="663" customFormat="1" ht="55.5" customHeight="1">
      <c r="A314" s="491">
        <v>260</v>
      </c>
      <c r="B314" s="490" t="s">
        <v>2406</v>
      </c>
      <c r="C314" s="490" t="s">
        <v>2407</v>
      </c>
      <c r="D314" s="488" t="s">
        <v>599</v>
      </c>
      <c r="E314" s="488">
        <v>40332</v>
      </c>
      <c r="F314" s="488">
        <v>6000</v>
      </c>
      <c r="G314" s="717">
        <v>5000</v>
      </c>
      <c r="H314" s="488">
        <v>5000</v>
      </c>
      <c r="I314" s="488"/>
      <c r="J314" s="500" t="s">
        <v>2408</v>
      </c>
      <c r="K314" s="499" t="s">
        <v>36</v>
      </c>
      <c r="L314" s="488" t="s">
        <v>1399</v>
      </c>
      <c r="M314" s="490"/>
    </row>
    <row r="315" spans="1:13" s="664" customFormat="1" ht="48" customHeight="1">
      <c r="A315" s="491">
        <v>261</v>
      </c>
      <c r="B315" s="489" t="s">
        <v>2409</v>
      </c>
      <c r="C315" s="489" t="s">
        <v>2410</v>
      </c>
      <c r="D315" s="491" t="s">
        <v>2037</v>
      </c>
      <c r="E315" s="491">
        <v>560000</v>
      </c>
      <c r="F315" s="491">
        <v>100000</v>
      </c>
      <c r="G315" s="717">
        <v>104000</v>
      </c>
      <c r="H315" s="488">
        <v>1000</v>
      </c>
      <c r="I315" s="491">
        <v>103000</v>
      </c>
      <c r="J315" s="500" t="s">
        <v>2411</v>
      </c>
      <c r="K315" s="499" t="s">
        <v>36</v>
      </c>
      <c r="L315" s="491" t="s">
        <v>1399</v>
      </c>
      <c r="M315" s="490"/>
    </row>
    <row r="316" spans="1:13" s="663" customFormat="1" ht="54" customHeight="1">
      <c r="A316" s="491">
        <v>262</v>
      </c>
      <c r="B316" s="490" t="s">
        <v>2412</v>
      </c>
      <c r="C316" s="490" t="s">
        <v>2413</v>
      </c>
      <c r="D316" s="488" t="s">
        <v>883</v>
      </c>
      <c r="E316" s="488">
        <v>20000</v>
      </c>
      <c r="F316" s="488">
        <v>50</v>
      </c>
      <c r="G316" s="717">
        <v>500</v>
      </c>
      <c r="H316" s="488">
        <v>500</v>
      </c>
      <c r="I316" s="488"/>
      <c r="J316" s="500" t="s">
        <v>2414</v>
      </c>
      <c r="K316" s="499" t="s">
        <v>331</v>
      </c>
      <c r="L316" s="488" t="s">
        <v>1399</v>
      </c>
      <c r="M316" s="490"/>
    </row>
    <row r="317" spans="1:13" s="664" customFormat="1" ht="48" customHeight="1">
      <c r="A317" s="491">
        <v>263</v>
      </c>
      <c r="B317" s="489" t="s">
        <v>2415</v>
      </c>
      <c r="C317" s="490" t="s">
        <v>2416</v>
      </c>
      <c r="D317" s="491">
        <v>2017</v>
      </c>
      <c r="E317" s="491">
        <v>1500</v>
      </c>
      <c r="F317" s="491"/>
      <c r="G317" s="717">
        <v>1500</v>
      </c>
      <c r="H317" s="491">
        <v>1500</v>
      </c>
      <c r="I317" s="488"/>
      <c r="J317" s="500" t="s">
        <v>105</v>
      </c>
      <c r="K317" s="499" t="s">
        <v>160</v>
      </c>
      <c r="L317" s="488" t="s">
        <v>1399</v>
      </c>
      <c r="M317" s="489"/>
    </row>
    <row r="318" spans="1:13" s="664" customFormat="1" ht="41.25" customHeight="1">
      <c r="A318" s="491">
        <v>264</v>
      </c>
      <c r="B318" s="489" t="s">
        <v>2417</v>
      </c>
      <c r="C318" s="490" t="s">
        <v>2418</v>
      </c>
      <c r="D318" s="491" t="s">
        <v>1717</v>
      </c>
      <c r="E318" s="491">
        <v>212</v>
      </c>
      <c r="F318" s="491">
        <v>109</v>
      </c>
      <c r="G318" s="717">
        <v>103</v>
      </c>
      <c r="H318" s="491">
        <v>103</v>
      </c>
      <c r="I318" s="488"/>
      <c r="J318" s="500" t="s">
        <v>105</v>
      </c>
      <c r="K318" s="499" t="s">
        <v>36</v>
      </c>
      <c r="L318" s="488" t="s">
        <v>1399</v>
      </c>
      <c r="M318" s="489"/>
    </row>
    <row r="319" spans="1:13" s="663" customFormat="1" ht="50.25" customHeight="1">
      <c r="A319" s="491">
        <v>265</v>
      </c>
      <c r="B319" s="489" t="s">
        <v>2419</v>
      </c>
      <c r="C319" s="489" t="s">
        <v>2420</v>
      </c>
      <c r="D319" s="491" t="s">
        <v>883</v>
      </c>
      <c r="E319" s="491">
        <v>20000</v>
      </c>
      <c r="F319" s="491">
        <v>300</v>
      </c>
      <c r="G319" s="717">
        <v>2600</v>
      </c>
      <c r="H319" s="488">
        <v>2600</v>
      </c>
      <c r="I319" s="491"/>
      <c r="J319" s="500" t="s">
        <v>2421</v>
      </c>
      <c r="K319" s="488" t="s">
        <v>36</v>
      </c>
      <c r="L319" s="491" t="s">
        <v>1083</v>
      </c>
      <c r="M319" s="490"/>
    </row>
    <row r="320" spans="1:13" s="668" customFormat="1" ht="46.5" customHeight="1">
      <c r="A320" s="491">
        <v>266</v>
      </c>
      <c r="B320" s="489" t="s">
        <v>2422</v>
      </c>
      <c r="C320" s="489" t="s">
        <v>2423</v>
      </c>
      <c r="D320" s="491" t="s">
        <v>208</v>
      </c>
      <c r="E320" s="491">
        <v>3000</v>
      </c>
      <c r="F320" s="491">
        <v>223</v>
      </c>
      <c r="G320" s="717">
        <v>1000</v>
      </c>
      <c r="H320" s="491">
        <v>1000</v>
      </c>
      <c r="I320" s="491"/>
      <c r="J320" s="500" t="s">
        <v>118</v>
      </c>
      <c r="K320" s="488" t="s">
        <v>646</v>
      </c>
      <c r="L320" s="488" t="s">
        <v>1194</v>
      </c>
      <c r="M320" s="490"/>
    </row>
    <row r="321" spans="1:13" s="699" customFormat="1" ht="52.5" customHeight="1">
      <c r="A321" s="491">
        <v>267</v>
      </c>
      <c r="B321" s="489" t="s">
        <v>2424</v>
      </c>
      <c r="C321" s="489" t="s">
        <v>2425</v>
      </c>
      <c r="D321" s="491" t="s">
        <v>1813</v>
      </c>
      <c r="E321" s="491">
        <v>12500</v>
      </c>
      <c r="F321" s="491">
        <v>7150</v>
      </c>
      <c r="G321" s="717">
        <v>883</v>
      </c>
      <c r="H321" s="491">
        <v>883</v>
      </c>
      <c r="I321" s="491"/>
      <c r="J321" s="498" t="s">
        <v>2426</v>
      </c>
      <c r="K321" s="491" t="s">
        <v>36</v>
      </c>
      <c r="L321" s="491" t="s">
        <v>1194</v>
      </c>
      <c r="M321" s="489"/>
    </row>
    <row r="322" spans="1:13" s="699" customFormat="1" ht="52.5" customHeight="1">
      <c r="A322" s="491">
        <v>268</v>
      </c>
      <c r="B322" s="489" t="s">
        <v>2427</v>
      </c>
      <c r="C322" s="489" t="s">
        <v>2428</v>
      </c>
      <c r="D322" s="491" t="s">
        <v>64</v>
      </c>
      <c r="E322" s="491">
        <v>4833</v>
      </c>
      <c r="F322" s="491"/>
      <c r="G322" s="717">
        <v>1100</v>
      </c>
      <c r="H322" s="491">
        <v>1100</v>
      </c>
      <c r="I322" s="491"/>
      <c r="J322" s="498" t="s">
        <v>254</v>
      </c>
      <c r="K322" s="491" t="s">
        <v>36</v>
      </c>
      <c r="L322" s="491" t="s">
        <v>1194</v>
      </c>
      <c r="M322" s="489"/>
    </row>
    <row r="323" spans="1:13" s="668" customFormat="1" ht="54" customHeight="1">
      <c r="A323" s="491">
        <v>269</v>
      </c>
      <c r="B323" s="489" t="s">
        <v>2429</v>
      </c>
      <c r="C323" s="489" t="s">
        <v>2430</v>
      </c>
      <c r="D323" s="491" t="s">
        <v>883</v>
      </c>
      <c r="E323" s="491">
        <v>300000</v>
      </c>
      <c r="F323" s="491">
        <v>3000</v>
      </c>
      <c r="G323" s="717">
        <v>4000</v>
      </c>
      <c r="H323" s="488">
        <v>1000</v>
      </c>
      <c r="I323" s="491">
        <v>3000</v>
      </c>
      <c r="J323" s="500" t="s">
        <v>2431</v>
      </c>
      <c r="K323" s="488" t="s">
        <v>36</v>
      </c>
      <c r="L323" s="488" t="s">
        <v>2432</v>
      </c>
      <c r="M323" s="490"/>
    </row>
    <row r="324" spans="1:13" s="699" customFormat="1" ht="48.75" customHeight="1">
      <c r="A324" s="491">
        <v>270</v>
      </c>
      <c r="B324" s="489" t="s">
        <v>2433</v>
      </c>
      <c r="C324" s="489" t="s">
        <v>2434</v>
      </c>
      <c r="D324" s="491" t="s">
        <v>1717</v>
      </c>
      <c r="E324" s="491">
        <v>3000</v>
      </c>
      <c r="F324" s="491">
        <v>1500</v>
      </c>
      <c r="G324" s="717">
        <v>1500</v>
      </c>
      <c r="H324" s="491">
        <v>1500</v>
      </c>
      <c r="I324" s="491"/>
      <c r="J324" s="498" t="s">
        <v>105</v>
      </c>
      <c r="K324" s="491" t="s">
        <v>36</v>
      </c>
      <c r="L324" s="491" t="s">
        <v>1180</v>
      </c>
      <c r="M324" s="489"/>
    </row>
    <row r="325" spans="1:13" s="700" customFormat="1" ht="48.75" customHeight="1">
      <c r="A325" s="491">
        <v>271</v>
      </c>
      <c r="B325" s="489" t="s">
        <v>2435</v>
      </c>
      <c r="C325" s="489" t="s">
        <v>2436</v>
      </c>
      <c r="D325" s="491" t="s">
        <v>34</v>
      </c>
      <c r="E325" s="491">
        <v>7117</v>
      </c>
      <c r="F325" s="491"/>
      <c r="G325" s="717">
        <v>3600</v>
      </c>
      <c r="H325" s="491">
        <v>3600</v>
      </c>
      <c r="I325" s="491"/>
      <c r="J325" s="498" t="s">
        <v>2437</v>
      </c>
      <c r="K325" s="491" t="s">
        <v>114</v>
      </c>
      <c r="L325" s="491" t="s">
        <v>1180</v>
      </c>
      <c r="M325" s="489"/>
    </row>
    <row r="326" spans="1:13" s="700" customFormat="1" ht="48.75" customHeight="1">
      <c r="A326" s="491">
        <v>272</v>
      </c>
      <c r="B326" s="489" t="s">
        <v>2438</v>
      </c>
      <c r="C326" s="489" t="s">
        <v>2439</v>
      </c>
      <c r="D326" s="491">
        <v>2017</v>
      </c>
      <c r="E326" s="491">
        <v>890</v>
      </c>
      <c r="F326" s="491"/>
      <c r="G326" s="717">
        <v>890</v>
      </c>
      <c r="H326" s="491">
        <v>890</v>
      </c>
      <c r="I326" s="491"/>
      <c r="J326" s="498" t="s">
        <v>105</v>
      </c>
      <c r="K326" s="491" t="s">
        <v>450</v>
      </c>
      <c r="L326" s="491" t="s">
        <v>1180</v>
      </c>
      <c r="M326" s="489"/>
    </row>
    <row r="327" spans="1:13" s="664" customFormat="1" ht="58.5" customHeight="1">
      <c r="A327" s="491">
        <v>273</v>
      </c>
      <c r="B327" s="489" t="s">
        <v>597</v>
      </c>
      <c r="C327" s="489" t="s">
        <v>2440</v>
      </c>
      <c r="D327" s="491" t="s">
        <v>599</v>
      </c>
      <c r="E327" s="491">
        <v>600000</v>
      </c>
      <c r="F327" s="491">
        <v>100000</v>
      </c>
      <c r="G327" s="717">
        <v>100000</v>
      </c>
      <c r="H327" s="488"/>
      <c r="I327" s="491">
        <v>100000</v>
      </c>
      <c r="J327" s="500" t="s">
        <v>2441</v>
      </c>
      <c r="K327" s="499" t="s">
        <v>36</v>
      </c>
      <c r="L327" s="491" t="s">
        <v>1415</v>
      </c>
      <c r="M327" s="490" t="s">
        <v>2442</v>
      </c>
    </row>
    <row r="328" spans="1:13" s="664" customFormat="1" ht="78.75" customHeight="1">
      <c r="A328" s="491">
        <v>274</v>
      </c>
      <c r="B328" s="489" t="s">
        <v>563</v>
      </c>
      <c r="C328" s="489" t="s">
        <v>564</v>
      </c>
      <c r="D328" s="491" t="s">
        <v>239</v>
      </c>
      <c r="E328" s="491">
        <v>180000</v>
      </c>
      <c r="F328" s="491"/>
      <c r="G328" s="717">
        <v>10000</v>
      </c>
      <c r="H328" s="488"/>
      <c r="I328" s="491">
        <v>10000</v>
      </c>
      <c r="J328" s="500" t="s">
        <v>2443</v>
      </c>
      <c r="K328" s="499" t="s">
        <v>123</v>
      </c>
      <c r="L328" s="491" t="s">
        <v>1415</v>
      </c>
      <c r="M328" s="490"/>
    </row>
    <row r="329" spans="1:13" s="668" customFormat="1" ht="45" customHeight="1">
      <c r="A329" s="491">
        <v>275</v>
      </c>
      <c r="B329" s="489" t="s">
        <v>2444</v>
      </c>
      <c r="C329" s="489" t="s">
        <v>2445</v>
      </c>
      <c r="D329" s="491" t="s">
        <v>208</v>
      </c>
      <c r="E329" s="491">
        <v>50000</v>
      </c>
      <c r="F329" s="491">
        <v>8000</v>
      </c>
      <c r="G329" s="717">
        <v>10000</v>
      </c>
      <c r="H329" s="488"/>
      <c r="I329" s="491">
        <v>10000</v>
      </c>
      <c r="J329" s="500" t="s">
        <v>89</v>
      </c>
      <c r="K329" s="499" t="s">
        <v>36</v>
      </c>
      <c r="L329" s="491" t="s">
        <v>1381</v>
      </c>
      <c r="M329" s="490"/>
    </row>
    <row r="330" spans="1:13" s="699" customFormat="1" ht="49.5" customHeight="1">
      <c r="A330" s="491">
        <v>276</v>
      </c>
      <c r="B330" s="489" t="s">
        <v>2446</v>
      </c>
      <c r="C330" s="489" t="s">
        <v>2447</v>
      </c>
      <c r="D330" s="491">
        <v>2017</v>
      </c>
      <c r="E330" s="491">
        <v>14500</v>
      </c>
      <c r="F330" s="491"/>
      <c r="G330" s="717">
        <v>14500</v>
      </c>
      <c r="H330" s="491">
        <v>14500</v>
      </c>
      <c r="I330" s="491"/>
      <c r="J330" s="742" t="s">
        <v>2448</v>
      </c>
      <c r="K330" s="499" t="s">
        <v>160</v>
      </c>
      <c r="L330" s="491" t="s">
        <v>1381</v>
      </c>
      <c r="M330" s="489"/>
    </row>
    <row r="331" spans="1:13" s="699" customFormat="1" ht="40.5" customHeight="1">
      <c r="A331" s="491">
        <v>277</v>
      </c>
      <c r="B331" s="489" t="s">
        <v>2449</v>
      </c>
      <c r="C331" s="489" t="s">
        <v>2450</v>
      </c>
      <c r="D331" s="491">
        <v>2017</v>
      </c>
      <c r="E331" s="491">
        <v>1585</v>
      </c>
      <c r="F331" s="491"/>
      <c r="G331" s="717">
        <v>1585</v>
      </c>
      <c r="H331" s="491">
        <v>1585</v>
      </c>
      <c r="I331" s="491"/>
      <c r="J331" s="742" t="s">
        <v>89</v>
      </c>
      <c r="K331" s="499" t="s">
        <v>404</v>
      </c>
      <c r="L331" s="491" t="s">
        <v>1381</v>
      </c>
      <c r="M331" s="489"/>
    </row>
    <row r="332" spans="1:13" s="664" customFormat="1" ht="43.5" customHeight="1">
      <c r="A332" s="491">
        <v>278</v>
      </c>
      <c r="B332" s="489" t="s">
        <v>2451</v>
      </c>
      <c r="C332" s="489" t="s">
        <v>2452</v>
      </c>
      <c r="D332" s="491" t="s">
        <v>2031</v>
      </c>
      <c r="E332" s="491">
        <v>1000000</v>
      </c>
      <c r="F332" s="491">
        <v>290000</v>
      </c>
      <c r="G332" s="717">
        <v>88000</v>
      </c>
      <c r="H332" s="488"/>
      <c r="I332" s="491">
        <v>88000</v>
      </c>
      <c r="J332" s="500" t="s">
        <v>89</v>
      </c>
      <c r="K332" s="499" t="s">
        <v>36</v>
      </c>
      <c r="L332" s="491" t="s">
        <v>1556</v>
      </c>
      <c r="M332" s="490"/>
    </row>
    <row r="333" spans="1:13" s="664" customFormat="1" ht="47.25" customHeight="1">
      <c r="A333" s="491">
        <v>279</v>
      </c>
      <c r="B333" s="489" t="s">
        <v>2453</v>
      </c>
      <c r="C333" s="489" t="s">
        <v>2454</v>
      </c>
      <c r="D333" s="491" t="s">
        <v>208</v>
      </c>
      <c r="E333" s="491">
        <v>25000</v>
      </c>
      <c r="F333" s="491">
        <v>10000</v>
      </c>
      <c r="G333" s="717">
        <v>8000</v>
      </c>
      <c r="H333" s="488"/>
      <c r="I333" s="491">
        <v>8000</v>
      </c>
      <c r="J333" s="500" t="s">
        <v>2455</v>
      </c>
      <c r="K333" s="499" t="s">
        <v>36</v>
      </c>
      <c r="L333" s="491" t="s">
        <v>1556</v>
      </c>
      <c r="M333" s="490"/>
    </row>
    <row r="334" spans="1:13" s="665" customFormat="1" ht="38.25" customHeight="1">
      <c r="A334" s="725" t="s">
        <v>43</v>
      </c>
      <c r="B334" s="716" t="s">
        <v>2456</v>
      </c>
      <c r="C334" s="716"/>
      <c r="D334" s="715"/>
      <c r="E334" s="715">
        <f>SUM(E335:E396)</f>
        <v>1044411.1000000001</v>
      </c>
      <c r="F334" s="715">
        <f>SUM(F335:F396)</f>
        <v>105425</v>
      </c>
      <c r="G334" s="714">
        <f>SUM(G335:G396)</f>
        <v>233430</v>
      </c>
      <c r="H334" s="715">
        <f>SUM(H335:H396)</f>
        <v>174970</v>
      </c>
      <c r="I334" s="715">
        <f>SUM(I335:I396)</f>
        <v>58460</v>
      </c>
      <c r="J334" s="746"/>
      <c r="K334" s="741"/>
      <c r="L334" s="715"/>
      <c r="M334" s="738"/>
    </row>
    <row r="335" spans="1:13" s="668" customFormat="1" ht="44.25" customHeight="1">
      <c r="A335" s="1228">
        <v>280</v>
      </c>
      <c r="B335" s="1210" t="s">
        <v>622</v>
      </c>
      <c r="C335" s="716" t="s">
        <v>2457</v>
      </c>
      <c r="D335" s="491" t="s">
        <v>883</v>
      </c>
      <c r="E335" s="491">
        <v>33572</v>
      </c>
      <c r="F335" s="491"/>
      <c r="G335" s="717">
        <v>500</v>
      </c>
      <c r="H335" s="488">
        <v>500</v>
      </c>
      <c r="I335" s="491"/>
      <c r="J335" s="500" t="s">
        <v>2458</v>
      </c>
      <c r="K335" s="499" t="s">
        <v>646</v>
      </c>
      <c r="L335" s="488" t="s">
        <v>2459</v>
      </c>
      <c r="M335" s="1209" t="s">
        <v>2460</v>
      </c>
    </row>
    <row r="336" spans="1:13" s="668" customFormat="1" ht="44.25" customHeight="1">
      <c r="A336" s="1228"/>
      <c r="B336" s="1210"/>
      <c r="C336" s="716" t="s">
        <v>2461</v>
      </c>
      <c r="D336" s="491" t="s">
        <v>883</v>
      </c>
      <c r="E336" s="491">
        <v>21156</v>
      </c>
      <c r="F336" s="491"/>
      <c r="G336" s="717">
        <v>2000</v>
      </c>
      <c r="H336" s="488">
        <v>2000</v>
      </c>
      <c r="I336" s="491"/>
      <c r="J336" s="500" t="s">
        <v>2458</v>
      </c>
      <c r="K336" s="499" t="s">
        <v>646</v>
      </c>
      <c r="L336" s="488" t="s">
        <v>2462</v>
      </c>
      <c r="M336" s="1209"/>
    </row>
    <row r="337" spans="1:13" s="668" customFormat="1" ht="48" customHeight="1">
      <c r="A337" s="1228"/>
      <c r="B337" s="1210"/>
      <c r="C337" s="716" t="s">
        <v>2463</v>
      </c>
      <c r="D337" s="491" t="s">
        <v>883</v>
      </c>
      <c r="E337" s="491">
        <v>19082</v>
      </c>
      <c r="F337" s="491"/>
      <c r="G337" s="717">
        <v>1000</v>
      </c>
      <c r="H337" s="488">
        <v>1000</v>
      </c>
      <c r="I337" s="491"/>
      <c r="J337" s="500" t="s">
        <v>2458</v>
      </c>
      <c r="K337" s="499" t="s">
        <v>646</v>
      </c>
      <c r="L337" s="488" t="s">
        <v>2464</v>
      </c>
      <c r="M337" s="1209"/>
    </row>
    <row r="338" spans="1:13" s="668" customFormat="1" ht="48" customHeight="1">
      <c r="A338" s="1228"/>
      <c r="B338" s="1210"/>
      <c r="C338" s="716" t="s">
        <v>2465</v>
      </c>
      <c r="D338" s="491" t="s">
        <v>883</v>
      </c>
      <c r="E338" s="491">
        <v>14593</v>
      </c>
      <c r="F338" s="491"/>
      <c r="G338" s="717">
        <v>230</v>
      </c>
      <c r="H338" s="488">
        <v>230</v>
      </c>
      <c r="I338" s="491"/>
      <c r="J338" s="500" t="s">
        <v>2466</v>
      </c>
      <c r="K338" s="499" t="s">
        <v>646</v>
      </c>
      <c r="L338" s="488" t="s">
        <v>2467</v>
      </c>
      <c r="M338" s="1209"/>
    </row>
    <row r="339" spans="1:13" s="663" customFormat="1" ht="66.75" customHeight="1">
      <c r="A339" s="1217">
        <v>281</v>
      </c>
      <c r="B339" s="1214" t="s">
        <v>2468</v>
      </c>
      <c r="C339" s="716" t="s">
        <v>2469</v>
      </c>
      <c r="D339" s="491" t="s">
        <v>233</v>
      </c>
      <c r="E339" s="491">
        <v>134436</v>
      </c>
      <c r="F339" s="491">
        <v>217</v>
      </c>
      <c r="G339" s="717">
        <v>55400</v>
      </c>
      <c r="H339" s="488">
        <v>50000</v>
      </c>
      <c r="I339" s="491">
        <v>5400</v>
      </c>
      <c r="J339" s="500" t="s">
        <v>254</v>
      </c>
      <c r="K339" s="499" t="s">
        <v>106</v>
      </c>
      <c r="L339" s="488" t="s">
        <v>2470</v>
      </c>
      <c r="M339" s="1209" t="s">
        <v>2471</v>
      </c>
    </row>
    <row r="340" spans="1:13" s="663" customFormat="1" ht="70.5" customHeight="1">
      <c r="A340" s="1218"/>
      <c r="B340" s="1215"/>
      <c r="C340" s="716" t="s">
        <v>2472</v>
      </c>
      <c r="D340" s="491" t="s">
        <v>233</v>
      </c>
      <c r="E340" s="491">
        <v>62079</v>
      </c>
      <c r="F340" s="491">
        <v>298</v>
      </c>
      <c r="G340" s="717">
        <v>5600</v>
      </c>
      <c r="H340" s="491">
        <v>5600</v>
      </c>
      <c r="I340" s="491"/>
      <c r="J340" s="500" t="s">
        <v>254</v>
      </c>
      <c r="K340" s="499" t="s">
        <v>404</v>
      </c>
      <c r="L340" s="488" t="s">
        <v>2473</v>
      </c>
      <c r="M340" s="1209"/>
    </row>
    <row r="341" spans="1:13" s="663" customFormat="1" ht="67.5" customHeight="1">
      <c r="A341" s="1219"/>
      <c r="B341" s="1216"/>
      <c r="C341" s="716" t="s">
        <v>2474</v>
      </c>
      <c r="D341" s="491" t="s">
        <v>34</v>
      </c>
      <c r="E341" s="491">
        <v>2726</v>
      </c>
      <c r="F341" s="491">
        <v>71</v>
      </c>
      <c r="G341" s="717">
        <v>240</v>
      </c>
      <c r="H341" s="488"/>
      <c r="I341" s="491">
        <v>240</v>
      </c>
      <c r="J341" s="500" t="s">
        <v>254</v>
      </c>
      <c r="K341" s="499" t="s">
        <v>106</v>
      </c>
      <c r="L341" s="488" t="s">
        <v>2475</v>
      </c>
      <c r="M341" s="1209"/>
    </row>
    <row r="342" spans="1:13" s="663" customFormat="1" ht="45" customHeight="1">
      <c r="A342" s="754">
        <v>282</v>
      </c>
      <c r="B342" s="724" t="s">
        <v>2476</v>
      </c>
      <c r="C342" s="489" t="s">
        <v>2477</v>
      </c>
      <c r="D342" s="491" t="s">
        <v>34</v>
      </c>
      <c r="E342" s="491">
        <v>52262</v>
      </c>
      <c r="F342" s="491">
        <v>96</v>
      </c>
      <c r="G342" s="717">
        <v>3300</v>
      </c>
      <c r="H342" s="488"/>
      <c r="I342" s="491">
        <v>3300</v>
      </c>
      <c r="J342" s="500" t="s">
        <v>254</v>
      </c>
      <c r="K342" s="499" t="s">
        <v>106</v>
      </c>
      <c r="L342" s="488" t="s">
        <v>2478</v>
      </c>
      <c r="M342" s="500"/>
    </row>
    <row r="343" spans="1:13" s="684" customFormat="1" ht="48.75" customHeight="1">
      <c r="A343" s="491">
        <v>283</v>
      </c>
      <c r="B343" s="489" t="s">
        <v>2479</v>
      </c>
      <c r="C343" s="489" t="s">
        <v>2480</v>
      </c>
      <c r="D343" s="491" t="s">
        <v>208</v>
      </c>
      <c r="E343" s="491">
        <v>1330</v>
      </c>
      <c r="F343" s="491">
        <v>50</v>
      </c>
      <c r="G343" s="717">
        <v>700</v>
      </c>
      <c r="H343" s="488">
        <v>700</v>
      </c>
      <c r="I343" s="491"/>
      <c r="J343" s="490" t="s">
        <v>2481</v>
      </c>
      <c r="K343" s="499" t="s">
        <v>187</v>
      </c>
      <c r="L343" s="488" t="s">
        <v>1194</v>
      </c>
      <c r="M343" s="490"/>
    </row>
    <row r="344" spans="1:13" s="664" customFormat="1" ht="53.25" customHeight="1">
      <c r="A344" s="754">
        <v>284</v>
      </c>
      <c r="B344" s="489" t="s">
        <v>2482</v>
      </c>
      <c r="C344" s="489" t="s">
        <v>2483</v>
      </c>
      <c r="D344" s="491" t="s">
        <v>208</v>
      </c>
      <c r="E344" s="491">
        <v>46832</v>
      </c>
      <c r="F344" s="491">
        <v>10000</v>
      </c>
      <c r="G344" s="717">
        <v>20000</v>
      </c>
      <c r="H344" s="488">
        <v>20000</v>
      </c>
      <c r="I344" s="491"/>
      <c r="J344" s="500" t="s">
        <v>89</v>
      </c>
      <c r="K344" s="499" t="s">
        <v>36</v>
      </c>
      <c r="L344" s="488" t="s">
        <v>1381</v>
      </c>
      <c r="M344" s="490"/>
    </row>
    <row r="345" spans="1:13" s="664" customFormat="1" ht="48.75" customHeight="1">
      <c r="A345" s="491">
        <v>285</v>
      </c>
      <c r="B345" s="489" t="s">
        <v>2484</v>
      </c>
      <c r="C345" s="489" t="s">
        <v>2485</v>
      </c>
      <c r="D345" s="491" t="s">
        <v>1813</v>
      </c>
      <c r="E345" s="491">
        <v>29963</v>
      </c>
      <c r="F345" s="491">
        <v>11000</v>
      </c>
      <c r="G345" s="717">
        <v>10000</v>
      </c>
      <c r="H345" s="488">
        <v>10000</v>
      </c>
      <c r="I345" s="491"/>
      <c r="J345" s="500" t="s">
        <v>89</v>
      </c>
      <c r="K345" s="499" t="s">
        <v>36</v>
      </c>
      <c r="L345" s="488" t="s">
        <v>1381</v>
      </c>
      <c r="M345" s="490"/>
    </row>
    <row r="346" spans="1:13" s="668" customFormat="1" ht="48" customHeight="1">
      <c r="A346" s="1228">
        <v>286</v>
      </c>
      <c r="B346" s="1209" t="s">
        <v>630</v>
      </c>
      <c r="C346" s="738" t="s">
        <v>2486</v>
      </c>
      <c r="D346" s="488" t="s">
        <v>208</v>
      </c>
      <c r="E346" s="491">
        <v>33500</v>
      </c>
      <c r="F346" s="488">
        <v>160</v>
      </c>
      <c r="G346" s="717">
        <v>10000</v>
      </c>
      <c r="H346" s="491"/>
      <c r="I346" s="491">
        <v>10000</v>
      </c>
      <c r="J346" s="500" t="s">
        <v>254</v>
      </c>
      <c r="K346" s="499" t="s">
        <v>404</v>
      </c>
      <c r="L346" s="491" t="s">
        <v>2487</v>
      </c>
      <c r="M346" s="1210" t="s">
        <v>2488</v>
      </c>
    </row>
    <row r="347" spans="1:13" s="668" customFormat="1" ht="46.5" customHeight="1">
      <c r="A347" s="1228"/>
      <c r="B347" s="1209"/>
      <c r="C347" s="738" t="s">
        <v>2489</v>
      </c>
      <c r="D347" s="488" t="s">
        <v>208</v>
      </c>
      <c r="E347" s="491">
        <v>50233</v>
      </c>
      <c r="F347" s="488">
        <v>225</v>
      </c>
      <c r="G347" s="717">
        <v>1500</v>
      </c>
      <c r="H347" s="491"/>
      <c r="I347" s="491">
        <v>1500</v>
      </c>
      <c r="J347" s="500" t="s">
        <v>254</v>
      </c>
      <c r="K347" s="499" t="s">
        <v>404</v>
      </c>
      <c r="L347" s="491" t="s">
        <v>2464</v>
      </c>
      <c r="M347" s="1210"/>
    </row>
    <row r="348" spans="1:13" s="668" customFormat="1" ht="44.25" customHeight="1">
      <c r="A348" s="1228"/>
      <c r="B348" s="1209"/>
      <c r="C348" s="738" t="s">
        <v>2490</v>
      </c>
      <c r="D348" s="488" t="s">
        <v>208</v>
      </c>
      <c r="E348" s="491">
        <v>6400</v>
      </c>
      <c r="F348" s="488">
        <v>50</v>
      </c>
      <c r="G348" s="717">
        <v>1900</v>
      </c>
      <c r="H348" s="491"/>
      <c r="I348" s="491">
        <v>1900</v>
      </c>
      <c r="J348" s="500" t="s">
        <v>254</v>
      </c>
      <c r="K348" s="499" t="s">
        <v>404</v>
      </c>
      <c r="L348" s="491" t="s">
        <v>2491</v>
      </c>
      <c r="M348" s="1210"/>
    </row>
    <row r="349" spans="1:13" s="668" customFormat="1" ht="55.5" customHeight="1">
      <c r="A349" s="1228"/>
      <c r="B349" s="1209"/>
      <c r="C349" s="738" t="s">
        <v>2492</v>
      </c>
      <c r="D349" s="488" t="s">
        <v>208</v>
      </c>
      <c r="E349" s="491">
        <v>10350.040000000001</v>
      </c>
      <c r="F349" s="488">
        <v>70</v>
      </c>
      <c r="G349" s="717">
        <v>10280</v>
      </c>
      <c r="H349" s="491"/>
      <c r="I349" s="491">
        <v>10280</v>
      </c>
      <c r="J349" s="500" t="s">
        <v>254</v>
      </c>
      <c r="K349" s="499" t="s">
        <v>106</v>
      </c>
      <c r="L349" s="491" t="s">
        <v>2467</v>
      </c>
      <c r="M349" s="1210"/>
    </row>
    <row r="350" spans="1:13" s="668" customFormat="1" ht="42.75" customHeight="1">
      <c r="A350" s="491">
        <v>287</v>
      </c>
      <c r="B350" s="500" t="s">
        <v>2493</v>
      </c>
      <c r="C350" s="490" t="s">
        <v>2494</v>
      </c>
      <c r="D350" s="488" t="s">
        <v>208</v>
      </c>
      <c r="E350" s="491">
        <v>56200</v>
      </c>
      <c r="F350" s="488"/>
      <c r="G350" s="717">
        <v>6800</v>
      </c>
      <c r="H350" s="491"/>
      <c r="I350" s="491">
        <v>6800</v>
      </c>
      <c r="J350" s="500" t="s">
        <v>254</v>
      </c>
      <c r="K350" s="499" t="s">
        <v>404</v>
      </c>
      <c r="L350" s="491" t="s">
        <v>2495</v>
      </c>
      <c r="M350" s="498"/>
    </row>
    <row r="351" spans="1:13" s="698" customFormat="1" ht="55.5" customHeight="1">
      <c r="A351" s="491">
        <v>288</v>
      </c>
      <c r="B351" s="489" t="s">
        <v>2496</v>
      </c>
      <c r="C351" s="489" t="s">
        <v>2497</v>
      </c>
      <c r="D351" s="491" t="s">
        <v>208</v>
      </c>
      <c r="E351" s="491">
        <v>13000</v>
      </c>
      <c r="F351" s="491">
        <v>500</v>
      </c>
      <c r="G351" s="717">
        <v>640</v>
      </c>
      <c r="H351" s="488">
        <v>640</v>
      </c>
      <c r="I351" s="491"/>
      <c r="J351" s="500" t="s">
        <v>254</v>
      </c>
      <c r="K351" s="499" t="s">
        <v>646</v>
      </c>
      <c r="L351" s="488" t="s">
        <v>2498</v>
      </c>
      <c r="M351" s="490"/>
    </row>
    <row r="352" spans="1:13" s="697" customFormat="1" ht="52.5" customHeight="1">
      <c r="A352" s="491">
        <v>289</v>
      </c>
      <c r="B352" s="489" t="s">
        <v>2499</v>
      </c>
      <c r="C352" s="489" t="s">
        <v>2500</v>
      </c>
      <c r="D352" s="491" t="s">
        <v>208</v>
      </c>
      <c r="E352" s="491">
        <v>23000</v>
      </c>
      <c r="F352" s="491">
        <v>500</v>
      </c>
      <c r="G352" s="717">
        <v>500</v>
      </c>
      <c r="H352" s="491">
        <v>500</v>
      </c>
      <c r="I352" s="491"/>
      <c r="J352" s="500" t="s">
        <v>254</v>
      </c>
      <c r="K352" s="499" t="s">
        <v>331</v>
      </c>
      <c r="L352" s="491" t="s">
        <v>2498</v>
      </c>
      <c r="M352" s="490"/>
    </row>
    <row r="353" spans="1:13" s="664" customFormat="1" ht="55.5" customHeight="1">
      <c r="A353" s="491">
        <v>290</v>
      </c>
      <c r="B353" s="490" t="s">
        <v>2501</v>
      </c>
      <c r="C353" s="490" t="s">
        <v>2502</v>
      </c>
      <c r="D353" s="488" t="s">
        <v>34</v>
      </c>
      <c r="E353" s="491">
        <v>7700</v>
      </c>
      <c r="F353" s="488">
        <v>50</v>
      </c>
      <c r="G353" s="717">
        <v>2000</v>
      </c>
      <c r="H353" s="491">
        <v>2000</v>
      </c>
      <c r="I353" s="491"/>
      <c r="J353" s="500" t="s">
        <v>254</v>
      </c>
      <c r="K353" s="499" t="s">
        <v>331</v>
      </c>
      <c r="L353" s="491" t="s">
        <v>2498</v>
      </c>
      <c r="M353" s="490"/>
    </row>
    <row r="354" spans="1:13" s="668" customFormat="1" ht="42.75" customHeight="1">
      <c r="A354" s="491">
        <v>291</v>
      </c>
      <c r="B354" s="489" t="s">
        <v>2503</v>
      </c>
      <c r="C354" s="489" t="s">
        <v>2504</v>
      </c>
      <c r="D354" s="491" t="s">
        <v>48</v>
      </c>
      <c r="E354" s="491">
        <v>4500</v>
      </c>
      <c r="F354" s="491">
        <v>100</v>
      </c>
      <c r="G354" s="717">
        <v>200</v>
      </c>
      <c r="H354" s="488">
        <v>200</v>
      </c>
      <c r="I354" s="491"/>
      <c r="J354" s="500" t="s">
        <v>1911</v>
      </c>
      <c r="K354" s="499" t="s">
        <v>646</v>
      </c>
      <c r="L354" s="491" t="s">
        <v>2498</v>
      </c>
      <c r="M354" s="490"/>
    </row>
    <row r="355" spans="1:13" s="664" customFormat="1" ht="40.5" customHeight="1">
      <c r="A355" s="491">
        <v>292</v>
      </c>
      <c r="B355" s="490" t="s">
        <v>2505</v>
      </c>
      <c r="C355" s="490" t="s">
        <v>2506</v>
      </c>
      <c r="D355" s="488" t="s">
        <v>1717</v>
      </c>
      <c r="E355" s="491">
        <v>3785</v>
      </c>
      <c r="F355" s="488"/>
      <c r="G355" s="717">
        <v>3748</v>
      </c>
      <c r="H355" s="491">
        <v>3748</v>
      </c>
      <c r="I355" s="491"/>
      <c r="J355" s="500" t="s">
        <v>105</v>
      </c>
      <c r="K355" s="499" t="s">
        <v>90</v>
      </c>
      <c r="L355" s="491" t="s">
        <v>628</v>
      </c>
      <c r="M355" s="490"/>
    </row>
    <row r="356" spans="1:13" s="664" customFormat="1" ht="48.75" customHeight="1">
      <c r="A356" s="491">
        <v>293</v>
      </c>
      <c r="B356" s="490" t="s">
        <v>2507</v>
      </c>
      <c r="C356" s="490" t="s">
        <v>2508</v>
      </c>
      <c r="D356" s="488" t="s">
        <v>34</v>
      </c>
      <c r="E356" s="491">
        <v>960</v>
      </c>
      <c r="F356" s="488">
        <v>20</v>
      </c>
      <c r="G356" s="717">
        <v>250</v>
      </c>
      <c r="H356" s="491">
        <v>250</v>
      </c>
      <c r="I356" s="491"/>
      <c r="J356" s="500" t="s">
        <v>2509</v>
      </c>
      <c r="K356" s="499" t="s">
        <v>114</v>
      </c>
      <c r="L356" s="491" t="s">
        <v>2510</v>
      </c>
      <c r="M356" s="490"/>
    </row>
    <row r="357" spans="1:13" s="697" customFormat="1" ht="48.75" customHeight="1">
      <c r="A357" s="491">
        <v>294</v>
      </c>
      <c r="B357" s="490" t="s">
        <v>2511</v>
      </c>
      <c r="C357" s="490" t="s">
        <v>2512</v>
      </c>
      <c r="D357" s="488" t="s">
        <v>34</v>
      </c>
      <c r="E357" s="491">
        <v>4465</v>
      </c>
      <c r="F357" s="488"/>
      <c r="G357" s="717">
        <v>100</v>
      </c>
      <c r="H357" s="491">
        <v>100</v>
      </c>
      <c r="I357" s="491"/>
      <c r="J357" s="500" t="s">
        <v>113</v>
      </c>
      <c r="K357" s="499" t="s">
        <v>331</v>
      </c>
      <c r="L357" s="491" t="s">
        <v>2513</v>
      </c>
      <c r="M357" s="490"/>
    </row>
    <row r="358" spans="1:13" s="664" customFormat="1" ht="48" customHeight="1">
      <c r="A358" s="491">
        <v>295</v>
      </c>
      <c r="B358" s="500" t="s">
        <v>2514</v>
      </c>
      <c r="C358" s="498" t="s">
        <v>2515</v>
      </c>
      <c r="D358" s="498" t="s">
        <v>34</v>
      </c>
      <c r="E358" s="491">
        <v>4757</v>
      </c>
      <c r="F358" s="488"/>
      <c r="G358" s="717">
        <v>500</v>
      </c>
      <c r="H358" s="491">
        <v>500</v>
      </c>
      <c r="I358" s="491"/>
      <c r="J358" s="498" t="s">
        <v>1911</v>
      </c>
      <c r="K358" s="491" t="s">
        <v>646</v>
      </c>
      <c r="L358" s="778" t="s">
        <v>2516</v>
      </c>
      <c r="M358" s="490"/>
    </row>
    <row r="359" spans="1:13" s="664" customFormat="1" ht="48" customHeight="1">
      <c r="A359" s="491">
        <v>296</v>
      </c>
      <c r="B359" s="500" t="s">
        <v>2517</v>
      </c>
      <c r="C359" s="498" t="s">
        <v>2518</v>
      </c>
      <c r="D359" s="498" t="s">
        <v>34</v>
      </c>
      <c r="E359" s="491">
        <v>1380</v>
      </c>
      <c r="F359" s="488">
        <v>750</v>
      </c>
      <c r="G359" s="717">
        <v>450</v>
      </c>
      <c r="H359" s="491">
        <v>450</v>
      </c>
      <c r="I359" s="491"/>
      <c r="J359" s="498" t="s">
        <v>254</v>
      </c>
      <c r="K359" s="491" t="s">
        <v>2083</v>
      </c>
      <c r="L359" s="778" t="s">
        <v>1194</v>
      </c>
      <c r="M359" s="490"/>
    </row>
    <row r="360" spans="1:13" s="697" customFormat="1" ht="48" customHeight="1">
      <c r="A360" s="491">
        <v>297</v>
      </c>
      <c r="B360" s="500" t="s">
        <v>2519</v>
      </c>
      <c r="C360" s="498" t="s">
        <v>2520</v>
      </c>
      <c r="D360" s="498">
        <v>2017</v>
      </c>
      <c r="E360" s="491">
        <v>503</v>
      </c>
      <c r="F360" s="488"/>
      <c r="G360" s="717">
        <v>503</v>
      </c>
      <c r="H360" s="491">
        <v>503</v>
      </c>
      <c r="I360" s="491"/>
      <c r="J360" s="498" t="s">
        <v>2521</v>
      </c>
      <c r="K360" s="491" t="s">
        <v>36</v>
      </c>
      <c r="L360" s="778" t="s">
        <v>1194</v>
      </c>
      <c r="M360" s="490"/>
    </row>
    <row r="361" spans="1:13" s="697" customFormat="1" ht="48" customHeight="1">
      <c r="A361" s="491">
        <v>298</v>
      </c>
      <c r="B361" s="500" t="s">
        <v>2522</v>
      </c>
      <c r="C361" s="498" t="s">
        <v>2523</v>
      </c>
      <c r="D361" s="498">
        <v>2017</v>
      </c>
      <c r="E361" s="491">
        <v>3962</v>
      </c>
      <c r="F361" s="488"/>
      <c r="G361" s="717">
        <v>3962</v>
      </c>
      <c r="H361" s="491">
        <v>3962</v>
      </c>
      <c r="I361" s="491"/>
      <c r="J361" s="498" t="s">
        <v>105</v>
      </c>
      <c r="K361" s="491" t="s">
        <v>36</v>
      </c>
      <c r="L361" s="778" t="s">
        <v>1194</v>
      </c>
      <c r="M361" s="490"/>
    </row>
    <row r="362" spans="1:13" s="664" customFormat="1" ht="48" customHeight="1">
      <c r="A362" s="491">
        <v>299</v>
      </c>
      <c r="B362" s="500" t="s">
        <v>2524</v>
      </c>
      <c r="C362" s="498" t="s">
        <v>2525</v>
      </c>
      <c r="D362" s="498" t="s">
        <v>208</v>
      </c>
      <c r="E362" s="491">
        <v>1026</v>
      </c>
      <c r="F362" s="488"/>
      <c r="G362" s="717">
        <v>200</v>
      </c>
      <c r="H362" s="491">
        <v>200</v>
      </c>
      <c r="I362" s="491"/>
      <c r="J362" s="498" t="s">
        <v>2509</v>
      </c>
      <c r="K362" s="491" t="s">
        <v>331</v>
      </c>
      <c r="L362" s="778" t="s">
        <v>1180</v>
      </c>
      <c r="M362" s="490"/>
    </row>
    <row r="363" spans="1:13" s="684" customFormat="1" ht="40.5" customHeight="1">
      <c r="A363" s="491">
        <v>300</v>
      </c>
      <c r="B363" s="489" t="s">
        <v>2526</v>
      </c>
      <c r="C363" s="489" t="s">
        <v>2527</v>
      </c>
      <c r="D363" s="491" t="s">
        <v>1717</v>
      </c>
      <c r="E363" s="491">
        <v>6086</v>
      </c>
      <c r="F363" s="491">
        <v>4000</v>
      </c>
      <c r="G363" s="717">
        <v>2080</v>
      </c>
      <c r="H363" s="488"/>
      <c r="I363" s="491">
        <v>2080</v>
      </c>
      <c r="J363" s="500" t="s">
        <v>105</v>
      </c>
      <c r="K363" s="499" t="s">
        <v>36</v>
      </c>
      <c r="L363" s="488" t="s">
        <v>1415</v>
      </c>
      <c r="M363" s="490"/>
    </row>
    <row r="364" spans="1:13" s="664" customFormat="1" ht="45.75" customHeight="1">
      <c r="A364" s="491">
        <v>301</v>
      </c>
      <c r="B364" s="489" t="s">
        <v>2528</v>
      </c>
      <c r="C364" s="489" t="s">
        <v>2529</v>
      </c>
      <c r="D364" s="491" t="s">
        <v>1717</v>
      </c>
      <c r="E364" s="491">
        <v>6868</v>
      </c>
      <c r="F364" s="491">
        <v>3000</v>
      </c>
      <c r="G364" s="717">
        <v>3868</v>
      </c>
      <c r="H364" s="488">
        <v>3868</v>
      </c>
      <c r="I364" s="491"/>
      <c r="J364" s="500" t="s">
        <v>214</v>
      </c>
      <c r="K364" s="499" t="s">
        <v>36</v>
      </c>
      <c r="L364" s="488" t="s">
        <v>1381</v>
      </c>
      <c r="M364" s="490"/>
    </row>
    <row r="365" spans="1:13" s="664" customFormat="1" ht="44.25" customHeight="1">
      <c r="A365" s="491">
        <v>302</v>
      </c>
      <c r="B365" s="489" t="s">
        <v>2530</v>
      </c>
      <c r="C365" s="489" t="s">
        <v>2531</v>
      </c>
      <c r="D365" s="491" t="s">
        <v>208</v>
      </c>
      <c r="E365" s="491">
        <v>2520</v>
      </c>
      <c r="F365" s="491">
        <v>50</v>
      </c>
      <c r="G365" s="717">
        <v>400</v>
      </c>
      <c r="H365" s="488">
        <v>400</v>
      </c>
      <c r="I365" s="491"/>
      <c r="J365" s="500" t="s">
        <v>89</v>
      </c>
      <c r="K365" s="499" t="s">
        <v>271</v>
      </c>
      <c r="L365" s="488" t="s">
        <v>1381</v>
      </c>
      <c r="M365" s="490"/>
    </row>
    <row r="366" spans="1:13" s="664" customFormat="1" ht="41.25" customHeight="1">
      <c r="A366" s="491">
        <v>303</v>
      </c>
      <c r="B366" s="489" t="s">
        <v>2532</v>
      </c>
      <c r="C366" s="489" t="s">
        <v>2533</v>
      </c>
      <c r="D366" s="491" t="s">
        <v>1717</v>
      </c>
      <c r="E366" s="491">
        <v>2000</v>
      </c>
      <c r="F366" s="491">
        <v>1250</v>
      </c>
      <c r="G366" s="717">
        <v>750</v>
      </c>
      <c r="H366" s="488">
        <v>750</v>
      </c>
      <c r="I366" s="491"/>
      <c r="J366" s="500" t="s">
        <v>214</v>
      </c>
      <c r="K366" s="499" t="s">
        <v>36</v>
      </c>
      <c r="L366" s="488" t="s">
        <v>1381</v>
      </c>
      <c r="M366" s="490"/>
    </row>
    <row r="367" spans="1:13" s="697" customFormat="1" ht="41.25" customHeight="1">
      <c r="A367" s="491">
        <v>304</v>
      </c>
      <c r="B367" s="489" t="s">
        <v>2534</v>
      </c>
      <c r="C367" s="489" t="s">
        <v>2535</v>
      </c>
      <c r="D367" s="491">
        <v>2017</v>
      </c>
      <c r="E367" s="491">
        <v>557</v>
      </c>
      <c r="F367" s="491"/>
      <c r="G367" s="717">
        <v>458</v>
      </c>
      <c r="H367" s="491">
        <v>458</v>
      </c>
      <c r="I367" s="491"/>
      <c r="J367" s="500" t="s">
        <v>89</v>
      </c>
      <c r="K367" s="499" t="s">
        <v>90</v>
      </c>
      <c r="L367" s="488" t="s">
        <v>1381</v>
      </c>
      <c r="M367" s="490"/>
    </row>
    <row r="368" spans="1:13" s="664" customFormat="1" ht="44.25" customHeight="1">
      <c r="A368" s="491">
        <v>305</v>
      </c>
      <c r="B368" s="489" t="s">
        <v>2536</v>
      </c>
      <c r="C368" s="489" t="s">
        <v>2537</v>
      </c>
      <c r="D368" s="491" t="s">
        <v>1717</v>
      </c>
      <c r="E368" s="491">
        <v>7536</v>
      </c>
      <c r="F368" s="491">
        <v>5540</v>
      </c>
      <c r="G368" s="717">
        <v>2000</v>
      </c>
      <c r="H368" s="488"/>
      <c r="I368" s="491">
        <v>2000</v>
      </c>
      <c r="J368" s="500" t="s">
        <v>105</v>
      </c>
      <c r="K368" s="499" t="s">
        <v>36</v>
      </c>
      <c r="L368" s="488" t="s">
        <v>1556</v>
      </c>
      <c r="M368" s="490"/>
    </row>
    <row r="369" spans="1:13" s="664" customFormat="1" ht="48" customHeight="1">
      <c r="A369" s="491">
        <v>306</v>
      </c>
      <c r="B369" s="489" t="s">
        <v>2538</v>
      </c>
      <c r="C369" s="489" t="s">
        <v>2539</v>
      </c>
      <c r="D369" s="491" t="s">
        <v>34</v>
      </c>
      <c r="E369" s="491">
        <v>1200</v>
      </c>
      <c r="F369" s="491"/>
      <c r="G369" s="717">
        <v>600</v>
      </c>
      <c r="H369" s="491">
        <v>600</v>
      </c>
      <c r="I369" s="491"/>
      <c r="J369" s="500" t="s">
        <v>2299</v>
      </c>
      <c r="K369" s="499" t="s">
        <v>331</v>
      </c>
      <c r="L369" s="488" t="s">
        <v>1556</v>
      </c>
      <c r="M369" s="490"/>
    </row>
    <row r="370" spans="1:13" s="668" customFormat="1" ht="48.75" customHeight="1">
      <c r="A370" s="491">
        <v>307</v>
      </c>
      <c r="B370" s="489" t="s">
        <v>2540</v>
      </c>
      <c r="C370" s="489" t="s">
        <v>2541</v>
      </c>
      <c r="D370" s="491" t="s">
        <v>1717</v>
      </c>
      <c r="E370" s="491">
        <v>3516</v>
      </c>
      <c r="F370" s="491">
        <v>250</v>
      </c>
      <c r="G370" s="717">
        <v>3260</v>
      </c>
      <c r="H370" s="488"/>
      <c r="I370" s="491">
        <v>3260</v>
      </c>
      <c r="J370" s="500" t="s">
        <v>105</v>
      </c>
      <c r="K370" s="488" t="s">
        <v>160</v>
      </c>
      <c r="L370" s="488" t="s">
        <v>1556</v>
      </c>
      <c r="M370" s="490" t="s">
        <v>2542</v>
      </c>
    </row>
    <row r="371" spans="1:13" s="668" customFormat="1" ht="42.75" customHeight="1">
      <c r="A371" s="491">
        <v>308</v>
      </c>
      <c r="B371" s="490" t="s">
        <v>2543</v>
      </c>
      <c r="C371" s="490" t="s">
        <v>2544</v>
      </c>
      <c r="D371" s="488" t="s">
        <v>34</v>
      </c>
      <c r="E371" s="491">
        <v>2000</v>
      </c>
      <c r="F371" s="488"/>
      <c r="G371" s="717">
        <v>100</v>
      </c>
      <c r="H371" s="491">
        <v>100</v>
      </c>
      <c r="I371" s="491"/>
      <c r="J371" s="500" t="s">
        <v>2545</v>
      </c>
      <c r="K371" s="499" t="s">
        <v>646</v>
      </c>
      <c r="L371" s="491" t="s">
        <v>2546</v>
      </c>
      <c r="M371" s="489"/>
    </row>
    <row r="372" spans="1:13" s="664" customFormat="1" ht="62.25" customHeight="1">
      <c r="A372" s="491">
        <v>309</v>
      </c>
      <c r="B372" s="489" t="s">
        <v>651</v>
      </c>
      <c r="C372" s="760" t="s">
        <v>652</v>
      </c>
      <c r="D372" s="491" t="s">
        <v>233</v>
      </c>
      <c r="E372" s="491">
        <v>52652</v>
      </c>
      <c r="F372" s="491">
        <v>1300</v>
      </c>
      <c r="G372" s="717">
        <v>11700</v>
      </c>
      <c r="H372" s="488"/>
      <c r="I372" s="491">
        <v>11700</v>
      </c>
      <c r="J372" s="500" t="s">
        <v>2547</v>
      </c>
      <c r="K372" s="499" t="s">
        <v>331</v>
      </c>
      <c r="L372" s="488" t="s">
        <v>1415</v>
      </c>
      <c r="M372" s="490"/>
    </row>
    <row r="373" spans="1:13" s="664" customFormat="1" ht="45.75" customHeight="1">
      <c r="A373" s="491">
        <v>310</v>
      </c>
      <c r="B373" s="490" t="s">
        <v>2548</v>
      </c>
      <c r="C373" s="490" t="s">
        <v>2549</v>
      </c>
      <c r="D373" s="488" t="s">
        <v>1717</v>
      </c>
      <c r="E373" s="491">
        <v>2991</v>
      </c>
      <c r="F373" s="488">
        <v>513</v>
      </c>
      <c r="G373" s="717">
        <v>2478</v>
      </c>
      <c r="H373" s="491">
        <v>2478</v>
      </c>
      <c r="I373" s="491"/>
      <c r="J373" s="500" t="s">
        <v>89</v>
      </c>
      <c r="K373" s="499" t="s">
        <v>36</v>
      </c>
      <c r="L373" s="491" t="s">
        <v>1381</v>
      </c>
      <c r="M373" s="490"/>
    </row>
    <row r="374" spans="1:13" s="668" customFormat="1" ht="43.5" customHeight="1">
      <c r="A374" s="491">
        <v>311</v>
      </c>
      <c r="B374" s="489" t="s">
        <v>2550</v>
      </c>
      <c r="C374" s="489" t="s">
        <v>2551</v>
      </c>
      <c r="D374" s="491" t="s">
        <v>558</v>
      </c>
      <c r="E374" s="491">
        <v>2958</v>
      </c>
      <c r="F374" s="491"/>
      <c r="G374" s="717">
        <v>2280</v>
      </c>
      <c r="H374" s="488">
        <v>2280</v>
      </c>
      <c r="I374" s="491"/>
      <c r="J374" s="500" t="s">
        <v>2552</v>
      </c>
      <c r="K374" s="488" t="s">
        <v>284</v>
      </c>
      <c r="L374" s="488" t="s">
        <v>1399</v>
      </c>
      <c r="M374" s="490"/>
    </row>
    <row r="375" spans="1:13" s="668" customFormat="1" ht="39" customHeight="1">
      <c r="A375" s="491">
        <v>312</v>
      </c>
      <c r="B375" s="489" t="s">
        <v>2553</v>
      </c>
      <c r="C375" s="489" t="s">
        <v>2554</v>
      </c>
      <c r="D375" s="491" t="s">
        <v>558</v>
      </c>
      <c r="E375" s="491">
        <v>6881</v>
      </c>
      <c r="F375" s="491"/>
      <c r="G375" s="717">
        <v>1240</v>
      </c>
      <c r="H375" s="488">
        <v>1240</v>
      </c>
      <c r="I375" s="491"/>
      <c r="J375" s="500" t="s">
        <v>2554</v>
      </c>
      <c r="K375" s="488" t="s">
        <v>331</v>
      </c>
      <c r="L375" s="488" t="s">
        <v>1399</v>
      </c>
      <c r="M375" s="490"/>
    </row>
    <row r="376" spans="1:13" s="668" customFormat="1" ht="44.25" customHeight="1">
      <c r="A376" s="491">
        <v>313</v>
      </c>
      <c r="B376" s="489" t="s">
        <v>2555</v>
      </c>
      <c r="C376" s="489" t="s">
        <v>2556</v>
      </c>
      <c r="D376" s="491" t="s">
        <v>2557</v>
      </c>
      <c r="E376" s="491">
        <v>50000</v>
      </c>
      <c r="F376" s="491"/>
      <c r="G376" s="717">
        <v>1000</v>
      </c>
      <c r="H376" s="488">
        <v>1000</v>
      </c>
      <c r="I376" s="491"/>
      <c r="J376" s="500" t="s">
        <v>113</v>
      </c>
      <c r="K376" s="488" t="s">
        <v>331</v>
      </c>
      <c r="L376" s="488" t="s">
        <v>1399</v>
      </c>
      <c r="M376" s="490"/>
    </row>
    <row r="377" spans="1:13" s="664" customFormat="1" ht="51.75" customHeight="1">
      <c r="A377" s="491">
        <v>314</v>
      </c>
      <c r="B377" s="489" t="s">
        <v>2558</v>
      </c>
      <c r="C377" s="489" t="s">
        <v>2559</v>
      </c>
      <c r="D377" s="491" t="s">
        <v>729</v>
      </c>
      <c r="E377" s="491">
        <v>20460</v>
      </c>
      <c r="F377" s="491">
        <v>18000</v>
      </c>
      <c r="G377" s="717">
        <v>2460</v>
      </c>
      <c r="H377" s="488">
        <v>2460</v>
      </c>
      <c r="I377" s="491"/>
      <c r="J377" s="500" t="s">
        <v>2560</v>
      </c>
      <c r="K377" s="488" t="s">
        <v>36</v>
      </c>
      <c r="L377" s="488" t="s">
        <v>1194</v>
      </c>
      <c r="M377" s="490"/>
    </row>
    <row r="378" spans="1:13" s="664" customFormat="1" ht="51.75" customHeight="1">
      <c r="A378" s="491">
        <v>315</v>
      </c>
      <c r="B378" s="489" t="s">
        <v>2561</v>
      </c>
      <c r="C378" s="489" t="s">
        <v>2562</v>
      </c>
      <c r="D378" s="491" t="s">
        <v>34</v>
      </c>
      <c r="E378" s="491">
        <v>1057</v>
      </c>
      <c r="F378" s="491"/>
      <c r="G378" s="717">
        <v>88</v>
      </c>
      <c r="H378" s="491">
        <v>88</v>
      </c>
      <c r="I378" s="491"/>
      <c r="J378" s="500" t="s">
        <v>254</v>
      </c>
      <c r="K378" s="488" t="s">
        <v>331</v>
      </c>
      <c r="L378" s="488" t="s">
        <v>1194</v>
      </c>
      <c r="M378" s="490"/>
    </row>
    <row r="379" spans="1:13" s="668" customFormat="1" ht="48.75" customHeight="1">
      <c r="A379" s="491">
        <v>316</v>
      </c>
      <c r="B379" s="489" t="s">
        <v>2563</v>
      </c>
      <c r="C379" s="489" t="s">
        <v>2564</v>
      </c>
      <c r="D379" s="491" t="s">
        <v>883</v>
      </c>
      <c r="E379" s="491">
        <v>120000</v>
      </c>
      <c r="F379" s="491">
        <v>6900</v>
      </c>
      <c r="G379" s="717">
        <v>8000</v>
      </c>
      <c r="H379" s="488">
        <v>8000</v>
      </c>
      <c r="I379" s="488"/>
      <c r="J379" s="742" t="s">
        <v>2565</v>
      </c>
      <c r="K379" s="499" t="s">
        <v>36</v>
      </c>
      <c r="L379" s="491" t="s">
        <v>2432</v>
      </c>
      <c r="M379" s="490"/>
    </row>
    <row r="380" spans="1:13" s="664" customFormat="1" ht="48.75" customHeight="1">
      <c r="A380" s="1217">
        <v>317</v>
      </c>
      <c r="B380" s="1214" t="s">
        <v>2566</v>
      </c>
      <c r="C380" s="716" t="s">
        <v>2567</v>
      </c>
      <c r="D380" s="491" t="s">
        <v>208</v>
      </c>
      <c r="E380" s="491">
        <v>4141</v>
      </c>
      <c r="F380" s="491">
        <v>1140</v>
      </c>
      <c r="G380" s="717">
        <v>2500</v>
      </c>
      <c r="H380" s="491">
        <v>2500</v>
      </c>
      <c r="I380" s="491"/>
      <c r="J380" s="500" t="s">
        <v>2568</v>
      </c>
      <c r="K380" s="488" t="s">
        <v>36</v>
      </c>
      <c r="L380" s="488" t="s">
        <v>1194</v>
      </c>
      <c r="M380" s="490"/>
    </row>
    <row r="381" spans="1:13" s="668" customFormat="1" ht="38.25" customHeight="1">
      <c r="A381" s="1218"/>
      <c r="B381" s="1215"/>
      <c r="C381" s="716" t="s">
        <v>2569</v>
      </c>
      <c r="D381" s="491" t="s">
        <v>48</v>
      </c>
      <c r="E381" s="491">
        <v>7439.08</v>
      </c>
      <c r="F381" s="491">
        <v>4300</v>
      </c>
      <c r="G381" s="717">
        <f>H381+I381</f>
        <v>2500</v>
      </c>
      <c r="H381" s="488">
        <v>2500</v>
      </c>
      <c r="I381" s="491"/>
      <c r="J381" s="500" t="s">
        <v>2570</v>
      </c>
      <c r="K381" s="488" t="s">
        <v>36</v>
      </c>
      <c r="L381" s="488" t="s">
        <v>1180</v>
      </c>
      <c r="M381" s="490"/>
    </row>
    <row r="382" spans="1:13" s="668" customFormat="1" ht="58.5" customHeight="1">
      <c r="A382" s="1218"/>
      <c r="B382" s="1215"/>
      <c r="C382" s="716" t="s">
        <v>2571</v>
      </c>
      <c r="D382" s="491" t="s">
        <v>48</v>
      </c>
      <c r="E382" s="491">
        <v>7148.92</v>
      </c>
      <c r="F382" s="491">
        <v>5000</v>
      </c>
      <c r="G382" s="717">
        <f>H382+I382</f>
        <v>1500</v>
      </c>
      <c r="H382" s="488">
        <v>1500</v>
      </c>
      <c r="I382" s="491"/>
      <c r="J382" s="500" t="s">
        <v>2570</v>
      </c>
      <c r="K382" s="488" t="s">
        <v>36</v>
      </c>
      <c r="L382" s="488" t="s">
        <v>1180</v>
      </c>
      <c r="M382" s="490"/>
    </row>
    <row r="383" spans="1:13" s="668" customFormat="1" ht="60" customHeight="1">
      <c r="A383" s="1219"/>
      <c r="B383" s="1216"/>
      <c r="C383" s="716" t="s">
        <v>2572</v>
      </c>
      <c r="D383" s="491" t="s">
        <v>48</v>
      </c>
      <c r="E383" s="491">
        <v>3598.06</v>
      </c>
      <c r="F383" s="491">
        <v>1000</v>
      </c>
      <c r="G383" s="717">
        <f>H383+I383</f>
        <v>1500</v>
      </c>
      <c r="H383" s="488">
        <v>1500</v>
      </c>
      <c r="I383" s="491"/>
      <c r="J383" s="500" t="s">
        <v>2573</v>
      </c>
      <c r="K383" s="488" t="s">
        <v>36</v>
      </c>
      <c r="L383" s="488" t="s">
        <v>1180</v>
      </c>
      <c r="M383" s="490"/>
    </row>
    <row r="384" spans="1:13" s="664" customFormat="1" ht="43.5" customHeight="1">
      <c r="A384" s="1217">
        <v>318</v>
      </c>
      <c r="B384" s="1211" t="s">
        <v>2574</v>
      </c>
      <c r="C384" s="738" t="s">
        <v>2575</v>
      </c>
      <c r="D384" s="488" t="s">
        <v>48</v>
      </c>
      <c r="E384" s="491">
        <v>2971</v>
      </c>
      <c r="F384" s="488">
        <v>1000</v>
      </c>
      <c r="G384" s="717">
        <v>1500</v>
      </c>
      <c r="H384" s="491">
        <v>1500</v>
      </c>
      <c r="I384" s="491"/>
      <c r="J384" s="498" t="s">
        <v>2576</v>
      </c>
      <c r="K384" s="499" t="s">
        <v>36</v>
      </c>
      <c r="L384" s="491" t="s">
        <v>1180</v>
      </c>
      <c r="M384" s="490"/>
    </row>
    <row r="385" spans="1:13" s="664" customFormat="1" ht="47.25" customHeight="1">
      <c r="A385" s="1218"/>
      <c r="B385" s="1212"/>
      <c r="C385" s="738" t="s">
        <v>2577</v>
      </c>
      <c r="D385" s="488" t="s">
        <v>48</v>
      </c>
      <c r="E385" s="491">
        <v>2993</v>
      </c>
      <c r="F385" s="488">
        <v>800</v>
      </c>
      <c r="G385" s="717">
        <v>1500</v>
      </c>
      <c r="H385" s="491">
        <v>1500</v>
      </c>
      <c r="I385" s="491"/>
      <c r="J385" s="498" t="s">
        <v>2578</v>
      </c>
      <c r="K385" s="499" t="s">
        <v>36</v>
      </c>
      <c r="L385" s="491" t="s">
        <v>1180</v>
      </c>
      <c r="M385" s="490"/>
    </row>
    <row r="386" spans="1:13" s="664" customFormat="1" ht="58.5" customHeight="1">
      <c r="A386" s="1219"/>
      <c r="B386" s="1213"/>
      <c r="C386" s="738" t="s">
        <v>2579</v>
      </c>
      <c r="D386" s="488" t="s">
        <v>48</v>
      </c>
      <c r="E386" s="491">
        <v>2885</v>
      </c>
      <c r="F386" s="488">
        <v>950</v>
      </c>
      <c r="G386" s="717">
        <v>1500</v>
      </c>
      <c r="H386" s="491">
        <v>1500</v>
      </c>
      <c r="I386" s="491"/>
      <c r="J386" s="498" t="s">
        <v>1333</v>
      </c>
      <c r="K386" s="499" t="s">
        <v>36</v>
      </c>
      <c r="L386" s="491" t="s">
        <v>1180</v>
      </c>
      <c r="M386" s="490"/>
    </row>
    <row r="387" spans="1:13" s="664" customFormat="1" ht="53.25" customHeight="1">
      <c r="A387" s="491">
        <v>319</v>
      </c>
      <c r="B387" s="489" t="s">
        <v>2580</v>
      </c>
      <c r="C387" s="489" t="s">
        <v>2581</v>
      </c>
      <c r="D387" s="491" t="s">
        <v>208</v>
      </c>
      <c r="E387" s="491">
        <v>8869</v>
      </c>
      <c r="F387" s="491">
        <v>500</v>
      </c>
      <c r="G387" s="717">
        <v>4430</v>
      </c>
      <c r="H387" s="488">
        <v>4430</v>
      </c>
      <c r="I387" s="491"/>
      <c r="J387" s="500" t="s">
        <v>2582</v>
      </c>
      <c r="K387" s="488" t="s">
        <v>36</v>
      </c>
      <c r="L387" s="488" t="s">
        <v>2583</v>
      </c>
      <c r="M387" s="490"/>
    </row>
    <row r="388" spans="1:13" ht="57" customHeight="1">
      <c r="A388" s="491">
        <v>320</v>
      </c>
      <c r="B388" s="490" t="s">
        <v>2584</v>
      </c>
      <c r="C388" s="490" t="s">
        <v>2585</v>
      </c>
      <c r="D388" s="488" t="s">
        <v>1665</v>
      </c>
      <c r="E388" s="488">
        <v>23410</v>
      </c>
      <c r="F388" s="488">
        <v>18748</v>
      </c>
      <c r="G388" s="717">
        <v>4662</v>
      </c>
      <c r="H388" s="488">
        <v>4662</v>
      </c>
      <c r="I388" s="488"/>
      <c r="J388" s="500" t="s">
        <v>105</v>
      </c>
      <c r="K388" s="499" t="s">
        <v>36</v>
      </c>
      <c r="L388" s="488" t="s">
        <v>1556</v>
      </c>
      <c r="M388" s="490"/>
    </row>
    <row r="389" spans="1:13" s="664" customFormat="1" ht="50.25" customHeight="1">
      <c r="A389" s="491">
        <v>321</v>
      </c>
      <c r="B389" s="490" t="s">
        <v>2586</v>
      </c>
      <c r="C389" s="490" t="s">
        <v>2587</v>
      </c>
      <c r="D389" s="488" t="s">
        <v>1726</v>
      </c>
      <c r="E389" s="491">
        <v>7580</v>
      </c>
      <c r="F389" s="488">
        <v>6677</v>
      </c>
      <c r="G389" s="717">
        <v>900</v>
      </c>
      <c r="H389" s="491">
        <v>900</v>
      </c>
      <c r="I389" s="491"/>
      <c r="J389" s="498" t="s">
        <v>105</v>
      </c>
      <c r="K389" s="499" t="s">
        <v>36</v>
      </c>
      <c r="L389" s="499" t="s">
        <v>1556</v>
      </c>
      <c r="M389" s="782"/>
    </row>
    <row r="390" spans="1:13" s="664" customFormat="1" ht="93.75" customHeight="1">
      <c r="A390" s="491">
        <v>322</v>
      </c>
      <c r="B390" s="489" t="s">
        <v>2588</v>
      </c>
      <c r="C390" s="489" t="s">
        <v>2589</v>
      </c>
      <c r="D390" s="491" t="s">
        <v>208</v>
      </c>
      <c r="E390" s="491">
        <v>10924</v>
      </c>
      <c r="F390" s="491">
        <v>350</v>
      </c>
      <c r="G390" s="717">
        <v>2700</v>
      </c>
      <c r="H390" s="488">
        <v>2700</v>
      </c>
      <c r="I390" s="491"/>
      <c r="J390" s="500" t="s">
        <v>2590</v>
      </c>
      <c r="K390" s="488" t="s">
        <v>36</v>
      </c>
      <c r="L390" s="488" t="s">
        <v>1556</v>
      </c>
      <c r="M390" s="490"/>
    </row>
    <row r="391" spans="1:13" s="664" customFormat="1" ht="51" customHeight="1">
      <c r="A391" s="1217">
        <v>323</v>
      </c>
      <c r="B391" s="1214" t="s">
        <v>2591</v>
      </c>
      <c r="C391" s="489" t="s">
        <v>2592</v>
      </c>
      <c r="D391" s="491" t="s">
        <v>1717</v>
      </c>
      <c r="E391" s="491">
        <v>120</v>
      </c>
      <c r="F391" s="491"/>
      <c r="G391" s="717">
        <v>120</v>
      </c>
      <c r="H391" s="488">
        <v>120</v>
      </c>
      <c r="I391" s="491"/>
      <c r="J391" s="500" t="s">
        <v>254</v>
      </c>
      <c r="K391" s="488" t="s">
        <v>331</v>
      </c>
      <c r="L391" s="488" t="s">
        <v>2593</v>
      </c>
      <c r="M391" s="1211" t="s">
        <v>2594</v>
      </c>
    </row>
    <row r="392" spans="1:13" s="664" customFormat="1" ht="49.5" customHeight="1">
      <c r="A392" s="1218"/>
      <c r="B392" s="1215"/>
      <c r="C392" s="489" t="s">
        <v>2595</v>
      </c>
      <c r="D392" s="491" t="s">
        <v>1717</v>
      </c>
      <c r="E392" s="491">
        <v>1999</v>
      </c>
      <c r="F392" s="491"/>
      <c r="G392" s="717">
        <v>1999</v>
      </c>
      <c r="H392" s="491">
        <v>1999</v>
      </c>
      <c r="I392" s="491"/>
      <c r="J392" s="500" t="s">
        <v>254</v>
      </c>
      <c r="K392" s="488" t="s">
        <v>331</v>
      </c>
      <c r="L392" s="488" t="s">
        <v>2596</v>
      </c>
      <c r="M392" s="1212"/>
    </row>
    <row r="393" spans="1:13" s="664" customFormat="1" ht="54.75" customHeight="1">
      <c r="A393" s="1218"/>
      <c r="B393" s="1215"/>
      <c r="C393" s="489" t="s">
        <v>2597</v>
      </c>
      <c r="D393" s="491" t="s">
        <v>1717</v>
      </c>
      <c r="E393" s="491">
        <v>11459</v>
      </c>
      <c r="F393" s="491"/>
      <c r="G393" s="717">
        <v>6065</v>
      </c>
      <c r="H393" s="491">
        <v>6065</v>
      </c>
      <c r="I393" s="491"/>
      <c r="J393" s="500" t="s">
        <v>254</v>
      </c>
      <c r="K393" s="488" t="s">
        <v>331</v>
      </c>
      <c r="L393" s="488" t="s">
        <v>2598</v>
      </c>
      <c r="M393" s="1212"/>
    </row>
    <row r="394" spans="1:13" s="664" customFormat="1" ht="59.25" customHeight="1">
      <c r="A394" s="1218"/>
      <c r="B394" s="1215"/>
      <c r="C394" s="489" t="s">
        <v>2599</v>
      </c>
      <c r="D394" s="491" t="s">
        <v>1717</v>
      </c>
      <c r="E394" s="491">
        <v>6375</v>
      </c>
      <c r="F394" s="491"/>
      <c r="G394" s="717">
        <v>6375</v>
      </c>
      <c r="H394" s="488">
        <v>6375</v>
      </c>
      <c r="I394" s="491"/>
      <c r="J394" s="500" t="s">
        <v>254</v>
      </c>
      <c r="K394" s="488" t="s">
        <v>331</v>
      </c>
      <c r="L394" s="488" t="s">
        <v>2600</v>
      </c>
      <c r="M394" s="1212"/>
    </row>
    <row r="395" spans="1:13" s="664" customFormat="1" ht="57" customHeight="1">
      <c r="A395" s="1218"/>
      <c r="B395" s="1215"/>
      <c r="C395" s="489" t="s">
        <v>2601</v>
      </c>
      <c r="D395" s="491" t="s">
        <v>34</v>
      </c>
      <c r="E395" s="491">
        <v>2115</v>
      </c>
      <c r="F395" s="491"/>
      <c r="G395" s="717">
        <v>1064</v>
      </c>
      <c r="H395" s="491">
        <v>1064</v>
      </c>
      <c r="I395" s="491"/>
      <c r="J395" s="500" t="s">
        <v>254</v>
      </c>
      <c r="K395" s="488" t="s">
        <v>331</v>
      </c>
      <c r="L395" s="488" t="s">
        <v>2602</v>
      </c>
      <c r="M395" s="1212"/>
    </row>
    <row r="396" spans="1:13" s="664" customFormat="1" ht="58.5" customHeight="1">
      <c r="A396" s="1219"/>
      <c r="B396" s="1216"/>
      <c r="C396" s="489" t="s">
        <v>2603</v>
      </c>
      <c r="D396" s="491" t="s">
        <v>1717</v>
      </c>
      <c r="E396" s="491">
        <v>7350</v>
      </c>
      <c r="F396" s="491"/>
      <c r="G396" s="717">
        <v>7350</v>
      </c>
      <c r="H396" s="488">
        <v>7350</v>
      </c>
      <c r="I396" s="491"/>
      <c r="J396" s="500" t="s">
        <v>254</v>
      </c>
      <c r="K396" s="488" t="s">
        <v>331</v>
      </c>
      <c r="L396" s="488" t="s">
        <v>2604</v>
      </c>
      <c r="M396" s="1213"/>
    </row>
    <row r="397" spans="1:13" s="668" customFormat="1" ht="40.5" customHeight="1">
      <c r="A397" s="715" t="s">
        <v>74</v>
      </c>
      <c r="B397" s="716" t="s">
        <v>2605</v>
      </c>
      <c r="C397" s="716"/>
      <c r="D397" s="715"/>
      <c r="E397" s="715">
        <f>E398+E433+E446+E451</f>
        <v>6693857.0899999999</v>
      </c>
      <c r="F397" s="715">
        <f>F398+F433+F446+F451</f>
        <v>1968475.3</v>
      </c>
      <c r="G397" s="714">
        <f>G398+G433+G446+G451</f>
        <v>1184548</v>
      </c>
      <c r="H397" s="715">
        <f>H398+H433+H446+H451</f>
        <v>195663</v>
      </c>
      <c r="I397" s="715">
        <f>I398+I433+I446+I451</f>
        <v>988885</v>
      </c>
      <c r="J397" s="498"/>
      <c r="K397" s="499"/>
      <c r="L397" s="491"/>
      <c r="M397" s="489"/>
    </row>
    <row r="398" spans="1:13" s="668" customFormat="1" ht="39" customHeight="1">
      <c r="A398" s="715" t="s">
        <v>153</v>
      </c>
      <c r="B398" s="716" t="s">
        <v>2606</v>
      </c>
      <c r="C398" s="716"/>
      <c r="D398" s="715"/>
      <c r="E398" s="715">
        <f>SUM(E399:E432)</f>
        <v>498524.09</v>
      </c>
      <c r="F398" s="715">
        <f>SUM(F399:F432)</f>
        <v>54496.3</v>
      </c>
      <c r="G398" s="714">
        <f>SUM(G399:G432)</f>
        <v>128185</v>
      </c>
      <c r="H398" s="715">
        <f>SUM(H399:H432)</f>
        <v>64885</v>
      </c>
      <c r="I398" s="715">
        <f>SUM(I399:I432)</f>
        <v>63300</v>
      </c>
      <c r="J398" s="498"/>
      <c r="K398" s="499"/>
      <c r="L398" s="491"/>
      <c r="M398" s="489"/>
    </row>
    <row r="399" spans="1:13" s="668" customFormat="1" ht="43.5" customHeight="1">
      <c r="A399" s="491">
        <v>324</v>
      </c>
      <c r="B399" s="489" t="s">
        <v>2607</v>
      </c>
      <c r="C399" s="489" t="s">
        <v>2608</v>
      </c>
      <c r="D399" s="491" t="s">
        <v>1665</v>
      </c>
      <c r="E399" s="491">
        <v>1362.78</v>
      </c>
      <c r="F399" s="491">
        <v>796</v>
      </c>
      <c r="G399" s="717">
        <v>567</v>
      </c>
      <c r="H399" s="491">
        <v>567</v>
      </c>
      <c r="I399" s="491"/>
      <c r="J399" s="783" t="s">
        <v>2609</v>
      </c>
      <c r="K399" s="499" t="s">
        <v>36</v>
      </c>
      <c r="L399" s="491" t="s">
        <v>2610</v>
      </c>
      <c r="M399" s="489"/>
    </row>
    <row r="400" spans="1:13" s="668" customFormat="1" ht="38.25" customHeight="1">
      <c r="A400" s="491">
        <v>325</v>
      </c>
      <c r="B400" s="489" t="s">
        <v>2611</v>
      </c>
      <c r="C400" s="489" t="s">
        <v>2612</v>
      </c>
      <c r="D400" s="491" t="s">
        <v>208</v>
      </c>
      <c r="E400" s="491">
        <v>7840.35</v>
      </c>
      <c r="F400" s="491">
        <v>635</v>
      </c>
      <c r="G400" s="717">
        <v>3500</v>
      </c>
      <c r="H400" s="491">
        <v>3500</v>
      </c>
      <c r="I400" s="491"/>
      <c r="J400" s="783" t="s">
        <v>1333</v>
      </c>
      <c r="K400" s="784" t="s">
        <v>36</v>
      </c>
      <c r="L400" s="491" t="s">
        <v>2610</v>
      </c>
      <c r="M400" s="489"/>
    </row>
    <row r="401" spans="1:13" s="703" customFormat="1" ht="44.25" customHeight="1">
      <c r="A401" s="491">
        <v>326</v>
      </c>
      <c r="B401" s="489" t="s">
        <v>2613</v>
      </c>
      <c r="C401" s="489" t="s">
        <v>2614</v>
      </c>
      <c r="D401" s="491" t="s">
        <v>208</v>
      </c>
      <c r="E401" s="488">
        <v>19698</v>
      </c>
      <c r="F401" s="491"/>
      <c r="G401" s="717">
        <v>4000</v>
      </c>
      <c r="H401" s="491">
        <v>4000</v>
      </c>
      <c r="I401" s="491"/>
      <c r="J401" s="783" t="s">
        <v>2615</v>
      </c>
      <c r="K401" s="784" t="s">
        <v>90</v>
      </c>
      <c r="L401" s="488" t="s">
        <v>2610</v>
      </c>
      <c r="M401" s="489"/>
    </row>
    <row r="402" spans="1:13" s="704" customFormat="1" ht="45.75" customHeight="1">
      <c r="A402" s="491">
        <v>327</v>
      </c>
      <c r="B402" s="489" t="s">
        <v>2616</v>
      </c>
      <c r="C402" s="489" t="s">
        <v>2617</v>
      </c>
      <c r="D402" s="491" t="s">
        <v>208</v>
      </c>
      <c r="E402" s="488">
        <v>68000</v>
      </c>
      <c r="F402" s="491">
        <v>100</v>
      </c>
      <c r="G402" s="717">
        <v>12000</v>
      </c>
      <c r="H402" s="491">
        <v>12000</v>
      </c>
      <c r="I402" s="491"/>
      <c r="J402" s="783" t="s">
        <v>2618</v>
      </c>
      <c r="K402" s="784" t="s">
        <v>331</v>
      </c>
      <c r="L402" s="488" t="s">
        <v>2619</v>
      </c>
      <c r="M402" s="489"/>
    </row>
    <row r="403" spans="1:13" s="703" customFormat="1" ht="40.5" customHeight="1">
      <c r="A403" s="491">
        <v>328</v>
      </c>
      <c r="B403" s="500" t="s">
        <v>2620</v>
      </c>
      <c r="C403" s="779" t="s">
        <v>2621</v>
      </c>
      <c r="D403" s="491" t="s">
        <v>34</v>
      </c>
      <c r="E403" s="491">
        <v>29320</v>
      </c>
      <c r="F403" s="491">
        <v>20</v>
      </c>
      <c r="G403" s="717">
        <v>2600</v>
      </c>
      <c r="H403" s="491"/>
      <c r="I403" s="491">
        <v>2600</v>
      </c>
      <c r="J403" s="490" t="s">
        <v>2622</v>
      </c>
      <c r="K403" s="499" t="s">
        <v>90</v>
      </c>
      <c r="L403" s="488" t="s">
        <v>2623</v>
      </c>
      <c r="M403" s="500"/>
    </row>
    <row r="404" spans="1:13" s="703" customFormat="1" ht="46.5" customHeight="1">
      <c r="A404" s="491">
        <v>329</v>
      </c>
      <c r="B404" s="490" t="s">
        <v>2624</v>
      </c>
      <c r="C404" s="780" t="s">
        <v>2625</v>
      </c>
      <c r="D404" s="488" t="s">
        <v>1717</v>
      </c>
      <c r="E404" s="491">
        <v>1280</v>
      </c>
      <c r="F404" s="491">
        <v>280</v>
      </c>
      <c r="G404" s="717">
        <v>1000</v>
      </c>
      <c r="H404" s="491">
        <v>1000</v>
      </c>
      <c r="I404" s="785"/>
      <c r="J404" s="500" t="s">
        <v>105</v>
      </c>
      <c r="K404" s="499" t="s">
        <v>36</v>
      </c>
      <c r="L404" s="488" t="s">
        <v>2626</v>
      </c>
      <c r="M404" s="786"/>
    </row>
    <row r="405" spans="1:13" s="703" customFormat="1" ht="50.25" customHeight="1">
      <c r="A405" s="491">
        <v>330</v>
      </c>
      <c r="B405" s="490" t="s">
        <v>2627</v>
      </c>
      <c r="C405" s="780" t="s">
        <v>2628</v>
      </c>
      <c r="D405" s="488" t="s">
        <v>48</v>
      </c>
      <c r="E405" s="491">
        <v>4897</v>
      </c>
      <c r="F405" s="491">
        <v>500</v>
      </c>
      <c r="G405" s="717">
        <v>2300</v>
      </c>
      <c r="H405" s="491">
        <v>1300</v>
      </c>
      <c r="I405" s="491">
        <v>1000</v>
      </c>
      <c r="J405" s="500" t="s">
        <v>2629</v>
      </c>
      <c r="K405" s="499" t="s">
        <v>160</v>
      </c>
      <c r="L405" s="488" t="s">
        <v>2630</v>
      </c>
      <c r="M405" s="786"/>
    </row>
    <row r="406" spans="1:13" s="703" customFormat="1" ht="38.25" customHeight="1">
      <c r="A406" s="491">
        <v>331</v>
      </c>
      <c r="B406" s="490" t="s">
        <v>2631</v>
      </c>
      <c r="C406" s="780" t="s">
        <v>2632</v>
      </c>
      <c r="D406" s="488" t="s">
        <v>64</v>
      </c>
      <c r="E406" s="491">
        <v>20000</v>
      </c>
      <c r="F406" s="491"/>
      <c r="G406" s="717">
        <v>500</v>
      </c>
      <c r="H406" s="491">
        <v>500</v>
      </c>
      <c r="I406" s="491"/>
      <c r="J406" s="500" t="s">
        <v>1893</v>
      </c>
      <c r="K406" s="488" t="s">
        <v>646</v>
      </c>
      <c r="L406" s="488" t="s">
        <v>685</v>
      </c>
      <c r="M406" s="490"/>
    </row>
    <row r="407" spans="1:13" s="703" customFormat="1" ht="36" customHeight="1">
      <c r="A407" s="491">
        <v>332</v>
      </c>
      <c r="B407" s="490" t="s">
        <v>2633</v>
      </c>
      <c r="C407" s="780" t="s">
        <v>2634</v>
      </c>
      <c r="D407" s="488" t="s">
        <v>34</v>
      </c>
      <c r="E407" s="491">
        <v>35000</v>
      </c>
      <c r="F407" s="491"/>
      <c r="G407" s="717">
        <v>15000</v>
      </c>
      <c r="H407" s="491"/>
      <c r="I407" s="488">
        <v>15000</v>
      </c>
      <c r="J407" s="500" t="s">
        <v>89</v>
      </c>
      <c r="K407" s="499" t="s">
        <v>341</v>
      </c>
      <c r="L407" s="488" t="s">
        <v>1399</v>
      </c>
      <c r="M407" s="786"/>
    </row>
    <row r="408" spans="1:13" s="703" customFormat="1" ht="40.5" customHeight="1">
      <c r="A408" s="491">
        <v>333</v>
      </c>
      <c r="B408" s="490" t="s">
        <v>2635</v>
      </c>
      <c r="C408" s="780" t="s">
        <v>2636</v>
      </c>
      <c r="D408" s="488" t="s">
        <v>34</v>
      </c>
      <c r="E408" s="491">
        <v>23000</v>
      </c>
      <c r="F408" s="491"/>
      <c r="G408" s="717">
        <v>6000</v>
      </c>
      <c r="H408" s="491">
        <v>6000</v>
      </c>
      <c r="I408" s="488"/>
      <c r="J408" s="500" t="s">
        <v>2637</v>
      </c>
      <c r="K408" s="499" t="s">
        <v>114</v>
      </c>
      <c r="L408" s="488" t="s">
        <v>1399</v>
      </c>
      <c r="M408" s="786"/>
    </row>
    <row r="409" spans="1:13" s="703" customFormat="1" ht="31.5" customHeight="1">
      <c r="A409" s="491">
        <v>334</v>
      </c>
      <c r="B409" s="490" t="s">
        <v>2638</v>
      </c>
      <c r="C409" s="780" t="s">
        <v>2639</v>
      </c>
      <c r="D409" s="488" t="s">
        <v>1665</v>
      </c>
      <c r="E409" s="491">
        <v>30000</v>
      </c>
      <c r="F409" s="491">
        <v>15000</v>
      </c>
      <c r="G409" s="717">
        <f>I409+H409</f>
        <v>15000</v>
      </c>
      <c r="H409" s="491"/>
      <c r="I409" s="488">
        <v>15000</v>
      </c>
      <c r="J409" s="500" t="s">
        <v>89</v>
      </c>
      <c r="K409" s="499" t="s">
        <v>36</v>
      </c>
      <c r="L409" s="491" t="s">
        <v>1083</v>
      </c>
      <c r="M409" s="786"/>
    </row>
    <row r="410" spans="1:13" s="664" customFormat="1" ht="33.75" customHeight="1">
      <c r="A410" s="491">
        <v>335</v>
      </c>
      <c r="B410" s="767" t="s">
        <v>2640</v>
      </c>
      <c r="C410" s="767" t="s">
        <v>2641</v>
      </c>
      <c r="D410" s="768" t="s">
        <v>1665</v>
      </c>
      <c r="E410" s="768">
        <v>3864</v>
      </c>
      <c r="F410" s="491">
        <v>1975</v>
      </c>
      <c r="G410" s="717">
        <v>1889</v>
      </c>
      <c r="H410" s="491">
        <v>1889</v>
      </c>
      <c r="I410" s="488"/>
      <c r="J410" s="500" t="s">
        <v>105</v>
      </c>
      <c r="K410" s="499" t="s">
        <v>36</v>
      </c>
      <c r="L410" s="491" t="s">
        <v>1194</v>
      </c>
      <c r="M410" s="490"/>
    </row>
    <row r="411" spans="1:13" ht="39" customHeight="1">
      <c r="A411" s="491">
        <v>336</v>
      </c>
      <c r="B411" s="490" t="s">
        <v>2642</v>
      </c>
      <c r="C411" s="490" t="s">
        <v>2643</v>
      </c>
      <c r="D411" s="488" t="s">
        <v>34</v>
      </c>
      <c r="E411" s="488">
        <v>9000</v>
      </c>
      <c r="F411" s="488"/>
      <c r="G411" s="717">
        <v>2000</v>
      </c>
      <c r="H411" s="488">
        <v>2000</v>
      </c>
      <c r="I411" s="488"/>
      <c r="J411" s="500" t="s">
        <v>2644</v>
      </c>
      <c r="K411" s="488" t="s">
        <v>160</v>
      </c>
      <c r="L411" s="488" t="s">
        <v>1415</v>
      </c>
      <c r="M411" s="787"/>
    </row>
    <row r="412" spans="1:13" s="703" customFormat="1" ht="36" customHeight="1">
      <c r="A412" s="491">
        <v>337</v>
      </c>
      <c r="B412" s="490" t="s">
        <v>2645</v>
      </c>
      <c r="C412" s="780" t="s">
        <v>2646</v>
      </c>
      <c r="D412" s="488" t="s">
        <v>34</v>
      </c>
      <c r="E412" s="491">
        <v>9000</v>
      </c>
      <c r="F412" s="491"/>
      <c r="G412" s="717">
        <v>4500</v>
      </c>
      <c r="H412" s="491"/>
      <c r="I412" s="488">
        <v>4500</v>
      </c>
      <c r="J412" s="500" t="s">
        <v>89</v>
      </c>
      <c r="K412" s="499" t="s">
        <v>341</v>
      </c>
      <c r="L412" s="488" t="s">
        <v>1399</v>
      </c>
      <c r="M412" s="786"/>
    </row>
    <row r="413" spans="1:13" s="703" customFormat="1" ht="40.5" customHeight="1">
      <c r="A413" s="491">
        <v>338</v>
      </c>
      <c r="B413" s="490" t="s">
        <v>2647</v>
      </c>
      <c r="C413" s="780" t="s">
        <v>2646</v>
      </c>
      <c r="D413" s="488" t="s">
        <v>34</v>
      </c>
      <c r="E413" s="491">
        <v>6000</v>
      </c>
      <c r="F413" s="491"/>
      <c r="G413" s="717">
        <v>3000</v>
      </c>
      <c r="H413" s="491"/>
      <c r="I413" s="488">
        <v>3000</v>
      </c>
      <c r="J413" s="500" t="s">
        <v>89</v>
      </c>
      <c r="K413" s="499" t="s">
        <v>341</v>
      </c>
      <c r="L413" s="488" t="s">
        <v>1399</v>
      </c>
      <c r="M413" s="786"/>
    </row>
    <row r="414" spans="1:13" s="703" customFormat="1" ht="41.25" customHeight="1">
      <c r="A414" s="491">
        <v>339</v>
      </c>
      <c r="B414" s="490" t="s">
        <v>2648</v>
      </c>
      <c r="C414" s="780" t="s">
        <v>2646</v>
      </c>
      <c r="D414" s="488" t="s">
        <v>34</v>
      </c>
      <c r="E414" s="491">
        <v>9000</v>
      </c>
      <c r="F414" s="491"/>
      <c r="G414" s="717">
        <v>4500</v>
      </c>
      <c r="H414" s="491"/>
      <c r="I414" s="488">
        <v>4500</v>
      </c>
      <c r="J414" s="500" t="s">
        <v>89</v>
      </c>
      <c r="K414" s="499" t="s">
        <v>341</v>
      </c>
      <c r="L414" s="488" t="s">
        <v>1399</v>
      </c>
      <c r="M414" s="786"/>
    </row>
    <row r="415" spans="1:13" s="663" customFormat="1" ht="46.5" customHeight="1">
      <c r="A415" s="491">
        <v>340</v>
      </c>
      <c r="B415" s="490" t="s">
        <v>2649</v>
      </c>
      <c r="C415" s="490" t="s">
        <v>2650</v>
      </c>
      <c r="D415" s="488" t="s">
        <v>48</v>
      </c>
      <c r="E415" s="488">
        <v>7000</v>
      </c>
      <c r="F415" s="488">
        <v>2000</v>
      </c>
      <c r="G415" s="717">
        <v>2300</v>
      </c>
      <c r="H415" s="488">
        <v>2300</v>
      </c>
      <c r="I415" s="488"/>
      <c r="J415" s="500" t="s">
        <v>89</v>
      </c>
      <c r="K415" s="499" t="s">
        <v>36</v>
      </c>
      <c r="L415" s="488" t="s">
        <v>1399</v>
      </c>
      <c r="M415" s="490"/>
    </row>
    <row r="416" spans="1:13" s="663" customFormat="1" ht="34.5" customHeight="1">
      <c r="A416" s="491">
        <v>341</v>
      </c>
      <c r="B416" s="490" t="s">
        <v>2651</v>
      </c>
      <c r="C416" s="490" t="s">
        <v>2652</v>
      </c>
      <c r="D416" s="488" t="s">
        <v>1665</v>
      </c>
      <c r="E416" s="488">
        <v>3700</v>
      </c>
      <c r="F416" s="488">
        <v>2000</v>
      </c>
      <c r="G416" s="717">
        <v>1700</v>
      </c>
      <c r="H416" s="488">
        <v>1700</v>
      </c>
      <c r="I416" s="488"/>
      <c r="J416" s="500" t="s">
        <v>2653</v>
      </c>
      <c r="K416" s="499" t="s">
        <v>36</v>
      </c>
      <c r="L416" s="488" t="s">
        <v>1399</v>
      </c>
      <c r="M416" s="490"/>
    </row>
    <row r="417" spans="1:13" s="663" customFormat="1" ht="36.75" customHeight="1">
      <c r="A417" s="491">
        <v>342</v>
      </c>
      <c r="B417" s="722" t="s">
        <v>2654</v>
      </c>
      <c r="C417" s="489" t="s">
        <v>2655</v>
      </c>
      <c r="D417" s="491" t="s">
        <v>34</v>
      </c>
      <c r="E417" s="491">
        <v>1500</v>
      </c>
      <c r="F417" s="491"/>
      <c r="G417" s="717">
        <v>500</v>
      </c>
      <c r="H417" s="488">
        <v>500</v>
      </c>
      <c r="I417" s="491"/>
      <c r="J417" s="500" t="s">
        <v>2656</v>
      </c>
      <c r="K417" s="499" t="s">
        <v>341</v>
      </c>
      <c r="L417" s="488" t="s">
        <v>1083</v>
      </c>
      <c r="M417" s="490"/>
    </row>
    <row r="418" spans="1:13" s="663" customFormat="1" ht="42" customHeight="1">
      <c r="A418" s="491">
        <v>343</v>
      </c>
      <c r="B418" s="722" t="s">
        <v>2657</v>
      </c>
      <c r="C418" s="489" t="s">
        <v>2658</v>
      </c>
      <c r="D418" s="491" t="s">
        <v>34</v>
      </c>
      <c r="E418" s="491">
        <v>3000</v>
      </c>
      <c r="F418" s="491"/>
      <c r="G418" s="717">
        <v>1000</v>
      </c>
      <c r="H418" s="488">
        <v>1000</v>
      </c>
      <c r="I418" s="491"/>
      <c r="J418" s="500" t="s">
        <v>2656</v>
      </c>
      <c r="K418" s="499" t="s">
        <v>341</v>
      </c>
      <c r="L418" s="488" t="s">
        <v>1083</v>
      </c>
      <c r="M418" s="490" t="s">
        <v>2659</v>
      </c>
    </row>
    <row r="419" spans="1:13" s="663" customFormat="1" ht="36" customHeight="1">
      <c r="A419" s="491">
        <v>344</v>
      </c>
      <c r="B419" s="722" t="s">
        <v>2660</v>
      </c>
      <c r="C419" s="489" t="s">
        <v>2655</v>
      </c>
      <c r="D419" s="491" t="s">
        <v>34</v>
      </c>
      <c r="E419" s="491">
        <v>1500</v>
      </c>
      <c r="F419" s="491"/>
      <c r="G419" s="717">
        <v>500</v>
      </c>
      <c r="H419" s="488"/>
      <c r="I419" s="488">
        <v>500</v>
      </c>
      <c r="J419" s="500" t="s">
        <v>2656</v>
      </c>
      <c r="K419" s="499" t="s">
        <v>90</v>
      </c>
      <c r="L419" s="488" t="s">
        <v>1083</v>
      </c>
      <c r="M419" s="490"/>
    </row>
    <row r="420" spans="1:13" s="703" customFormat="1" ht="40.5" customHeight="1">
      <c r="A420" s="491">
        <v>345</v>
      </c>
      <c r="B420" s="490" t="s">
        <v>2661</v>
      </c>
      <c r="C420" s="780" t="s">
        <v>2662</v>
      </c>
      <c r="D420" s="488" t="s">
        <v>64</v>
      </c>
      <c r="E420" s="491">
        <v>9582.9599999999991</v>
      </c>
      <c r="F420" s="491"/>
      <c r="G420" s="717">
        <v>1500</v>
      </c>
      <c r="H420" s="491">
        <v>1500</v>
      </c>
      <c r="I420" s="785"/>
      <c r="J420" s="500" t="s">
        <v>2663</v>
      </c>
      <c r="K420" s="499" t="s">
        <v>271</v>
      </c>
      <c r="L420" s="488" t="s">
        <v>1194</v>
      </c>
      <c r="M420" s="786"/>
    </row>
    <row r="421" spans="1:13" s="703" customFormat="1" ht="36" customHeight="1">
      <c r="A421" s="491">
        <v>346</v>
      </c>
      <c r="B421" s="490" t="s">
        <v>2664</v>
      </c>
      <c r="C421" s="780" t="s">
        <v>2665</v>
      </c>
      <c r="D421" s="488" t="s">
        <v>208</v>
      </c>
      <c r="E421" s="491">
        <v>57000</v>
      </c>
      <c r="F421" s="491">
        <v>4000</v>
      </c>
      <c r="G421" s="717">
        <v>10000</v>
      </c>
      <c r="H421" s="491"/>
      <c r="I421" s="488">
        <v>10000</v>
      </c>
      <c r="J421" s="500" t="s">
        <v>89</v>
      </c>
      <c r="K421" s="499" t="s">
        <v>36</v>
      </c>
      <c r="L421" s="488" t="s">
        <v>1194</v>
      </c>
      <c r="M421" s="786"/>
    </row>
    <row r="422" spans="1:13" s="703" customFormat="1" ht="36" customHeight="1">
      <c r="A422" s="491">
        <v>347</v>
      </c>
      <c r="B422" s="490" t="s">
        <v>2666</v>
      </c>
      <c r="C422" s="780" t="s">
        <v>2667</v>
      </c>
      <c r="D422" s="488" t="s">
        <v>64</v>
      </c>
      <c r="E422" s="491">
        <v>50000</v>
      </c>
      <c r="F422" s="491"/>
      <c r="G422" s="717">
        <v>9000</v>
      </c>
      <c r="H422" s="491">
        <v>9000</v>
      </c>
      <c r="I422" s="488"/>
      <c r="J422" s="500" t="s">
        <v>2668</v>
      </c>
      <c r="K422" s="499" t="s">
        <v>36</v>
      </c>
      <c r="L422" s="488" t="s">
        <v>1194</v>
      </c>
      <c r="M422" s="786"/>
    </row>
    <row r="423" spans="1:13" s="703" customFormat="1" ht="36" customHeight="1">
      <c r="A423" s="491">
        <v>348</v>
      </c>
      <c r="B423" s="490" t="s">
        <v>2669</v>
      </c>
      <c r="C423" s="780" t="s">
        <v>2670</v>
      </c>
      <c r="D423" s="488" t="s">
        <v>64</v>
      </c>
      <c r="E423" s="491">
        <v>13000</v>
      </c>
      <c r="F423" s="491"/>
      <c r="G423" s="717">
        <v>3000</v>
      </c>
      <c r="H423" s="491">
        <v>3000</v>
      </c>
      <c r="I423" s="488"/>
      <c r="J423" s="500" t="s">
        <v>254</v>
      </c>
      <c r="K423" s="499" t="s">
        <v>331</v>
      </c>
      <c r="L423" s="488" t="s">
        <v>1194</v>
      </c>
      <c r="M423" s="786"/>
    </row>
    <row r="424" spans="1:13" s="664" customFormat="1" ht="41.25" customHeight="1">
      <c r="A424" s="491">
        <v>349</v>
      </c>
      <c r="B424" s="490" t="s">
        <v>2671</v>
      </c>
      <c r="C424" s="489" t="s">
        <v>2672</v>
      </c>
      <c r="D424" s="491" t="s">
        <v>208</v>
      </c>
      <c r="E424" s="488">
        <v>16000</v>
      </c>
      <c r="F424" s="491">
        <v>7000</v>
      </c>
      <c r="G424" s="717">
        <v>4500</v>
      </c>
      <c r="H424" s="491">
        <v>4500</v>
      </c>
      <c r="I424" s="491"/>
      <c r="J424" s="783" t="s">
        <v>2673</v>
      </c>
      <c r="K424" s="784" t="s">
        <v>36</v>
      </c>
      <c r="L424" s="488" t="s">
        <v>1180</v>
      </c>
      <c r="M424" s="489"/>
    </row>
    <row r="425" spans="1:13" s="703" customFormat="1" ht="37.5" customHeight="1">
      <c r="A425" s="491">
        <v>350</v>
      </c>
      <c r="B425" s="490" t="s">
        <v>2674</v>
      </c>
      <c r="C425" s="490" t="s">
        <v>2675</v>
      </c>
      <c r="D425" s="488" t="s">
        <v>1665</v>
      </c>
      <c r="E425" s="488">
        <v>17500</v>
      </c>
      <c r="F425" s="488">
        <v>15300</v>
      </c>
      <c r="G425" s="717">
        <v>2200</v>
      </c>
      <c r="H425" s="488"/>
      <c r="I425" s="488">
        <v>2200</v>
      </c>
      <c r="J425" s="783" t="s">
        <v>105</v>
      </c>
      <c r="K425" s="488" t="s">
        <v>36</v>
      </c>
      <c r="L425" s="488" t="s">
        <v>1415</v>
      </c>
      <c r="M425" s="786"/>
    </row>
    <row r="426" spans="1:13" s="703" customFormat="1" ht="39.75" customHeight="1">
      <c r="A426" s="491">
        <v>351</v>
      </c>
      <c r="B426" s="489" t="s">
        <v>2676</v>
      </c>
      <c r="C426" s="489" t="s">
        <v>2677</v>
      </c>
      <c r="D426" s="491" t="s">
        <v>1717</v>
      </c>
      <c r="E426" s="488">
        <v>1772</v>
      </c>
      <c r="F426" s="491">
        <v>900</v>
      </c>
      <c r="G426" s="717">
        <v>872</v>
      </c>
      <c r="H426" s="491">
        <v>872</v>
      </c>
      <c r="I426" s="491"/>
      <c r="J426" s="783" t="s">
        <v>105</v>
      </c>
      <c r="K426" s="784" t="s">
        <v>36</v>
      </c>
      <c r="L426" s="488" t="s">
        <v>1415</v>
      </c>
      <c r="M426" s="489"/>
    </row>
    <row r="427" spans="1:13" s="703" customFormat="1" ht="37.5" customHeight="1">
      <c r="A427" s="491">
        <v>352</v>
      </c>
      <c r="B427" s="489" t="s">
        <v>2678</v>
      </c>
      <c r="C427" s="489" t="s">
        <v>2679</v>
      </c>
      <c r="D427" s="491" t="s">
        <v>1717</v>
      </c>
      <c r="E427" s="488">
        <v>2682</v>
      </c>
      <c r="F427" s="491">
        <v>1320.3</v>
      </c>
      <c r="G427" s="717">
        <v>1362</v>
      </c>
      <c r="H427" s="491">
        <v>1362</v>
      </c>
      <c r="I427" s="491"/>
      <c r="J427" s="783" t="s">
        <v>105</v>
      </c>
      <c r="K427" s="784" t="s">
        <v>36</v>
      </c>
      <c r="L427" s="488" t="s">
        <v>1415</v>
      </c>
      <c r="M427" s="489"/>
    </row>
    <row r="428" spans="1:13" s="703" customFormat="1" ht="36.75" customHeight="1">
      <c r="A428" s="491">
        <v>353</v>
      </c>
      <c r="B428" s="489" t="s">
        <v>2680</v>
      </c>
      <c r="C428" s="489" t="s">
        <v>2681</v>
      </c>
      <c r="D428" s="491" t="s">
        <v>34</v>
      </c>
      <c r="E428" s="488">
        <v>3000</v>
      </c>
      <c r="F428" s="491"/>
      <c r="G428" s="717">
        <v>1000</v>
      </c>
      <c r="H428" s="491">
        <v>1000</v>
      </c>
      <c r="I428" s="491"/>
      <c r="J428" s="783" t="s">
        <v>2682</v>
      </c>
      <c r="K428" s="784" t="s">
        <v>450</v>
      </c>
      <c r="L428" s="488" t="s">
        <v>1415</v>
      </c>
      <c r="M428" s="489"/>
    </row>
    <row r="429" spans="1:13" s="668" customFormat="1" ht="44.25" customHeight="1">
      <c r="A429" s="491">
        <v>354</v>
      </c>
      <c r="B429" s="489" t="s">
        <v>2683</v>
      </c>
      <c r="C429" s="489" t="s">
        <v>2684</v>
      </c>
      <c r="D429" s="491" t="s">
        <v>1665</v>
      </c>
      <c r="E429" s="488">
        <v>2990</v>
      </c>
      <c r="F429" s="491">
        <v>2470</v>
      </c>
      <c r="G429" s="717">
        <v>520</v>
      </c>
      <c r="H429" s="491">
        <v>520</v>
      </c>
      <c r="I429" s="491"/>
      <c r="J429" s="500" t="s">
        <v>89</v>
      </c>
      <c r="K429" s="499" t="s">
        <v>36</v>
      </c>
      <c r="L429" s="488" t="s">
        <v>1381</v>
      </c>
      <c r="M429" s="489"/>
    </row>
    <row r="430" spans="1:13" s="668" customFormat="1" ht="39" customHeight="1">
      <c r="A430" s="491">
        <v>355</v>
      </c>
      <c r="B430" s="489" t="s">
        <v>2685</v>
      </c>
      <c r="C430" s="489" t="s">
        <v>2686</v>
      </c>
      <c r="D430" s="491" t="s">
        <v>34</v>
      </c>
      <c r="E430" s="488">
        <v>20000</v>
      </c>
      <c r="F430" s="491"/>
      <c r="G430" s="717">
        <v>5000</v>
      </c>
      <c r="H430" s="491"/>
      <c r="I430" s="491">
        <v>5000</v>
      </c>
      <c r="J430" s="500" t="s">
        <v>89</v>
      </c>
      <c r="K430" s="499" t="s">
        <v>450</v>
      </c>
      <c r="L430" s="488" t="s">
        <v>1381</v>
      </c>
      <c r="M430" s="489"/>
    </row>
    <row r="431" spans="1:13" s="703" customFormat="1" ht="84.75" customHeight="1">
      <c r="A431" s="491">
        <v>356</v>
      </c>
      <c r="B431" s="490" t="s">
        <v>2687</v>
      </c>
      <c r="C431" s="780" t="s">
        <v>2688</v>
      </c>
      <c r="D431" s="488" t="s">
        <v>208</v>
      </c>
      <c r="E431" s="491">
        <v>5525</v>
      </c>
      <c r="F431" s="491">
        <v>200</v>
      </c>
      <c r="G431" s="717">
        <v>3375</v>
      </c>
      <c r="H431" s="491">
        <v>3375</v>
      </c>
      <c r="I431" s="785"/>
      <c r="J431" s="500" t="s">
        <v>89</v>
      </c>
      <c r="K431" s="499" t="s">
        <v>404</v>
      </c>
      <c r="L431" s="488" t="s">
        <v>1556</v>
      </c>
      <c r="M431" s="786"/>
    </row>
    <row r="432" spans="1:13" s="703" customFormat="1" ht="48.75" customHeight="1">
      <c r="A432" s="491">
        <v>357</v>
      </c>
      <c r="B432" s="490" t="s">
        <v>2689</v>
      </c>
      <c r="C432" s="780" t="s">
        <v>2690</v>
      </c>
      <c r="D432" s="488" t="s">
        <v>34</v>
      </c>
      <c r="E432" s="491">
        <v>5510</v>
      </c>
      <c r="F432" s="491"/>
      <c r="G432" s="717">
        <v>1500</v>
      </c>
      <c r="H432" s="491">
        <v>1500</v>
      </c>
      <c r="I432" s="785"/>
      <c r="J432" s="500" t="s">
        <v>2691</v>
      </c>
      <c r="K432" s="499" t="s">
        <v>404</v>
      </c>
      <c r="L432" s="488" t="s">
        <v>1556</v>
      </c>
      <c r="M432" s="490" t="s">
        <v>2692</v>
      </c>
    </row>
    <row r="433" spans="1:13" s="705" customFormat="1" ht="30" customHeight="1">
      <c r="A433" s="715" t="s">
        <v>190</v>
      </c>
      <c r="B433" s="738" t="s">
        <v>2693</v>
      </c>
      <c r="C433" s="781"/>
      <c r="D433" s="725"/>
      <c r="E433" s="715">
        <f>SUM(E434:E445)</f>
        <v>533602</v>
      </c>
      <c r="F433" s="715">
        <f>SUM(F434:F445)</f>
        <v>67782</v>
      </c>
      <c r="G433" s="714">
        <f>SUM(G434:G445)</f>
        <v>60629</v>
      </c>
      <c r="H433" s="715">
        <f>SUM(H434:H445)</f>
        <v>30229</v>
      </c>
      <c r="I433" s="715">
        <f>SUM(I434:I445)</f>
        <v>30400</v>
      </c>
      <c r="J433" s="746"/>
      <c r="K433" s="741"/>
      <c r="L433" s="725"/>
      <c r="M433" s="788"/>
    </row>
    <row r="434" spans="1:13" s="663" customFormat="1" ht="42" customHeight="1">
      <c r="A434" s="491">
        <v>358</v>
      </c>
      <c r="B434" s="489" t="s">
        <v>2694</v>
      </c>
      <c r="C434" s="489" t="s">
        <v>2695</v>
      </c>
      <c r="D434" s="491" t="s">
        <v>208</v>
      </c>
      <c r="E434" s="491">
        <v>5507</v>
      </c>
      <c r="F434" s="491">
        <v>250</v>
      </c>
      <c r="G434" s="717">
        <v>1800</v>
      </c>
      <c r="H434" s="491">
        <v>1800</v>
      </c>
      <c r="I434" s="491"/>
      <c r="J434" s="498" t="s">
        <v>254</v>
      </c>
      <c r="K434" s="499" t="s">
        <v>106</v>
      </c>
      <c r="L434" s="491" t="s">
        <v>2696</v>
      </c>
      <c r="M434" s="489" t="s">
        <v>2697</v>
      </c>
    </row>
    <row r="435" spans="1:13" s="704" customFormat="1" ht="39.75" customHeight="1">
      <c r="A435" s="491">
        <v>359</v>
      </c>
      <c r="B435" s="490" t="s">
        <v>2698</v>
      </c>
      <c r="C435" s="490" t="s">
        <v>2699</v>
      </c>
      <c r="D435" s="488" t="s">
        <v>599</v>
      </c>
      <c r="E435" s="488">
        <v>320000</v>
      </c>
      <c r="F435" s="488">
        <v>59800</v>
      </c>
      <c r="G435" s="717">
        <v>20000</v>
      </c>
      <c r="H435" s="488"/>
      <c r="I435" s="488">
        <v>20000</v>
      </c>
      <c r="J435" s="500" t="s">
        <v>2700</v>
      </c>
      <c r="K435" s="499" t="s">
        <v>36</v>
      </c>
      <c r="L435" s="488" t="s">
        <v>1399</v>
      </c>
      <c r="M435" s="490"/>
    </row>
    <row r="436" spans="1:13" s="663" customFormat="1" ht="42" customHeight="1">
      <c r="A436" s="491">
        <v>360</v>
      </c>
      <c r="B436" s="489" t="s">
        <v>2701</v>
      </c>
      <c r="C436" s="489" t="s">
        <v>2702</v>
      </c>
      <c r="D436" s="491" t="s">
        <v>208</v>
      </c>
      <c r="E436" s="491">
        <v>5991</v>
      </c>
      <c r="F436" s="491">
        <v>248</v>
      </c>
      <c r="G436" s="717">
        <v>3000</v>
      </c>
      <c r="H436" s="491">
        <v>3000</v>
      </c>
      <c r="I436" s="491"/>
      <c r="J436" s="498" t="s">
        <v>2703</v>
      </c>
      <c r="K436" s="499" t="s">
        <v>36</v>
      </c>
      <c r="L436" s="491" t="s">
        <v>1399</v>
      </c>
      <c r="M436" s="489"/>
    </row>
    <row r="437" spans="1:13" s="663" customFormat="1" ht="37.5" customHeight="1">
      <c r="A437" s="491">
        <v>361</v>
      </c>
      <c r="B437" s="489" t="s">
        <v>2704</v>
      </c>
      <c r="C437" s="489" t="s">
        <v>2705</v>
      </c>
      <c r="D437" s="491" t="s">
        <v>208</v>
      </c>
      <c r="E437" s="491">
        <v>815</v>
      </c>
      <c r="F437" s="491">
        <v>20</v>
      </c>
      <c r="G437" s="717">
        <v>795</v>
      </c>
      <c r="H437" s="491">
        <v>795</v>
      </c>
      <c r="I437" s="491"/>
      <c r="J437" s="498" t="s">
        <v>2706</v>
      </c>
      <c r="K437" s="499" t="s">
        <v>36</v>
      </c>
      <c r="L437" s="488" t="s">
        <v>1399</v>
      </c>
      <c r="M437" s="489"/>
    </row>
    <row r="438" spans="1:13" s="664" customFormat="1" ht="45.75" customHeight="1">
      <c r="A438" s="491">
        <v>362</v>
      </c>
      <c r="B438" s="490" t="s">
        <v>2707</v>
      </c>
      <c r="C438" s="489" t="s">
        <v>2708</v>
      </c>
      <c r="D438" s="491">
        <v>2017</v>
      </c>
      <c r="E438" s="491">
        <v>10400</v>
      </c>
      <c r="F438" s="488"/>
      <c r="G438" s="717">
        <v>10400</v>
      </c>
      <c r="H438" s="491"/>
      <c r="I438" s="491">
        <v>10400</v>
      </c>
      <c r="J438" s="500" t="s">
        <v>105</v>
      </c>
      <c r="K438" s="499" t="s">
        <v>271</v>
      </c>
      <c r="L438" s="491" t="s">
        <v>1399</v>
      </c>
      <c r="M438" s="490"/>
    </row>
    <row r="439" spans="1:13" s="664" customFormat="1" ht="45.75" customHeight="1">
      <c r="A439" s="491">
        <v>363</v>
      </c>
      <c r="B439" s="490" t="s">
        <v>2709</v>
      </c>
      <c r="C439" s="489" t="s">
        <v>2710</v>
      </c>
      <c r="D439" s="491">
        <v>2017</v>
      </c>
      <c r="E439" s="491">
        <v>2700</v>
      </c>
      <c r="F439" s="488"/>
      <c r="G439" s="717">
        <v>2700</v>
      </c>
      <c r="H439" s="491">
        <v>2700</v>
      </c>
      <c r="I439" s="491"/>
      <c r="J439" s="500" t="s">
        <v>2637</v>
      </c>
      <c r="K439" s="499" t="s">
        <v>114</v>
      </c>
      <c r="L439" s="491" t="s">
        <v>1399</v>
      </c>
      <c r="M439" s="490"/>
    </row>
    <row r="440" spans="1:13" s="668" customFormat="1" ht="40.5" customHeight="1">
      <c r="A440" s="491">
        <v>364</v>
      </c>
      <c r="B440" s="490" t="s">
        <v>2711</v>
      </c>
      <c r="C440" s="780" t="s">
        <v>2712</v>
      </c>
      <c r="D440" s="488" t="s">
        <v>239</v>
      </c>
      <c r="E440" s="491">
        <v>38170</v>
      </c>
      <c r="F440" s="491">
        <v>64</v>
      </c>
      <c r="G440" s="717">
        <v>2864</v>
      </c>
      <c r="H440" s="491">
        <v>2864</v>
      </c>
      <c r="I440" s="488"/>
      <c r="J440" s="500" t="s">
        <v>2713</v>
      </c>
      <c r="K440" s="499" t="s">
        <v>646</v>
      </c>
      <c r="L440" s="488" t="s">
        <v>1194</v>
      </c>
      <c r="M440" s="786"/>
    </row>
    <row r="441" spans="1:13" s="664" customFormat="1" ht="37.5" customHeight="1">
      <c r="A441" s="491">
        <v>365</v>
      </c>
      <c r="B441" s="490" t="s">
        <v>2714</v>
      </c>
      <c r="C441" s="780" t="s">
        <v>2715</v>
      </c>
      <c r="D441" s="488" t="s">
        <v>1151</v>
      </c>
      <c r="E441" s="491">
        <v>50774</v>
      </c>
      <c r="F441" s="491">
        <v>7000</v>
      </c>
      <c r="G441" s="717">
        <v>5000</v>
      </c>
      <c r="H441" s="491">
        <v>5000</v>
      </c>
      <c r="I441" s="488"/>
      <c r="J441" s="490" t="s">
        <v>1333</v>
      </c>
      <c r="K441" s="499" t="s">
        <v>36</v>
      </c>
      <c r="L441" s="488" t="s">
        <v>1194</v>
      </c>
      <c r="M441" s="786"/>
    </row>
    <row r="442" spans="1:13" s="664" customFormat="1" ht="44.25" customHeight="1">
      <c r="A442" s="491">
        <v>366</v>
      </c>
      <c r="B442" s="489" t="s">
        <v>693</v>
      </c>
      <c r="C442" s="489" t="s">
        <v>694</v>
      </c>
      <c r="D442" s="488" t="s">
        <v>48</v>
      </c>
      <c r="E442" s="491">
        <v>2761</v>
      </c>
      <c r="F442" s="488">
        <v>200</v>
      </c>
      <c r="G442" s="717">
        <v>2070</v>
      </c>
      <c r="H442" s="488">
        <v>2070</v>
      </c>
      <c r="I442" s="488"/>
      <c r="J442" s="500" t="s">
        <v>89</v>
      </c>
      <c r="K442" s="488" t="s">
        <v>90</v>
      </c>
      <c r="L442" s="491" t="s">
        <v>1415</v>
      </c>
      <c r="M442" s="489"/>
    </row>
    <row r="443" spans="1:13" s="664" customFormat="1" ht="44.25" customHeight="1">
      <c r="A443" s="491">
        <v>367</v>
      </c>
      <c r="B443" s="489" t="s">
        <v>681</v>
      </c>
      <c r="C443" s="489" t="s">
        <v>2716</v>
      </c>
      <c r="D443" s="488" t="s">
        <v>64</v>
      </c>
      <c r="E443" s="491">
        <v>19723</v>
      </c>
      <c r="F443" s="488"/>
      <c r="G443" s="717">
        <v>500</v>
      </c>
      <c r="H443" s="488">
        <v>500</v>
      </c>
      <c r="I443" s="488"/>
      <c r="J443" s="500" t="s">
        <v>254</v>
      </c>
      <c r="K443" s="488" t="s">
        <v>450</v>
      </c>
      <c r="L443" s="491" t="s">
        <v>1415</v>
      </c>
      <c r="M443" s="489"/>
    </row>
    <row r="444" spans="1:13" s="664" customFormat="1" ht="43.5" customHeight="1">
      <c r="A444" s="491">
        <v>368</v>
      </c>
      <c r="B444" s="490" t="s">
        <v>2717</v>
      </c>
      <c r="C444" s="780" t="s">
        <v>2718</v>
      </c>
      <c r="D444" s="488" t="s">
        <v>64</v>
      </c>
      <c r="E444" s="491">
        <v>69674</v>
      </c>
      <c r="F444" s="491"/>
      <c r="G444" s="717">
        <v>10000</v>
      </c>
      <c r="H444" s="491">
        <v>10000</v>
      </c>
      <c r="I444" s="488"/>
      <c r="J444" s="500" t="s">
        <v>2719</v>
      </c>
      <c r="K444" s="499" t="s">
        <v>331</v>
      </c>
      <c r="L444" s="488" t="s">
        <v>1381</v>
      </c>
      <c r="M444" s="786"/>
    </row>
    <row r="445" spans="1:13" s="668" customFormat="1" ht="36.75" customHeight="1">
      <c r="A445" s="491">
        <v>369</v>
      </c>
      <c r="B445" s="490" t="s">
        <v>2720</v>
      </c>
      <c r="C445" s="780" t="s">
        <v>2721</v>
      </c>
      <c r="D445" s="488" t="s">
        <v>56</v>
      </c>
      <c r="E445" s="491">
        <v>7087</v>
      </c>
      <c r="F445" s="491">
        <v>200</v>
      </c>
      <c r="G445" s="717">
        <v>1500</v>
      </c>
      <c r="H445" s="491">
        <v>1500</v>
      </c>
      <c r="I445" s="488"/>
      <c r="J445" s="500" t="s">
        <v>89</v>
      </c>
      <c r="K445" s="499" t="s">
        <v>90</v>
      </c>
      <c r="L445" s="488" t="s">
        <v>1556</v>
      </c>
      <c r="M445" s="786"/>
    </row>
    <row r="446" spans="1:13" s="696" customFormat="1" ht="34.5" customHeight="1">
      <c r="A446" s="715" t="s">
        <v>872</v>
      </c>
      <c r="B446" s="738" t="s">
        <v>2722</v>
      </c>
      <c r="C446" s="781"/>
      <c r="D446" s="725"/>
      <c r="E446" s="715">
        <f>SUM(E447:E450)</f>
        <v>361335</v>
      </c>
      <c r="F446" s="715">
        <f>SUM(F447:F450)</f>
        <v>290836</v>
      </c>
      <c r="G446" s="714">
        <f>SUM(G447:G450)</f>
        <v>50430</v>
      </c>
      <c r="H446" s="715">
        <f>SUM(H447:H450)</f>
        <v>50430</v>
      </c>
      <c r="I446" s="715"/>
      <c r="J446" s="746"/>
      <c r="K446" s="741"/>
      <c r="L446" s="725"/>
      <c r="M446" s="788"/>
    </row>
    <row r="447" spans="1:13" s="664" customFormat="1" ht="53.25" customHeight="1">
      <c r="A447" s="491">
        <v>370</v>
      </c>
      <c r="B447" s="490" t="s">
        <v>2723</v>
      </c>
      <c r="C447" s="490" t="s">
        <v>2724</v>
      </c>
      <c r="D447" s="488" t="s">
        <v>1668</v>
      </c>
      <c r="E447" s="488">
        <v>293481</v>
      </c>
      <c r="F447" s="488">
        <v>257100</v>
      </c>
      <c r="G447" s="717">
        <v>36380</v>
      </c>
      <c r="H447" s="488">
        <v>36380</v>
      </c>
      <c r="I447" s="488"/>
      <c r="J447" s="500" t="s">
        <v>2725</v>
      </c>
      <c r="K447" s="499" t="s">
        <v>36</v>
      </c>
      <c r="L447" s="488" t="s">
        <v>1399</v>
      </c>
      <c r="M447" s="490"/>
    </row>
    <row r="448" spans="1:13" s="668" customFormat="1" ht="33" customHeight="1">
      <c r="A448" s="491">
        <v>371</v>
      </c>
      <c r="B448" s="489" t="s">
        <v>2726</v>
      </c>
      <c r="C448" s="489" t="s">
        <v>2727</v>
      </c>
      <c r="D448" s="491" t="s">
        <v>1717</v>
      </c>
      <c r="E448" s="491">
        <v>1550</v>
      </c>
      <c r="F448" s="491">
        <v>500</v>
      </c>
      <c r="G448" s="717">
        <f>I448+H448</f>
        <v>1050</v>
      </c>
      <c r="H448" s="488">
        <v>1050</v>
      </c>
      <c r="I448" s="488"/>
      <c r="J448" s="742" t="s">
        <v>2728</v>
      </c>
      <c r="K448" s="499" t="s">
        <v>36</v>
      </c>
      <c r="L448" s="491" t="s">
        <v>1083</v>
      </c>
      <c r="M448" s="490"/>
    </row>
    <row r="449" spans="1:13" s="664" customFormat="1" ht="39" customHeight="1">
      <c r="A449" s="491">
        <v>372</v>
      </c>
      <c r="B449" s="724" t="s">
        <v>2729</v>
      </c>
      <c r="C449" s="489" t="s">
        <v>2730</v>
      </c>
      <c r="D449" s="491" t="s">
        <v>34</v>
      </c>
      <c r="E449" s="491">
        <v>8068</v>
      </c>
      <c r="F449" s="491"/>
      <c r="G449" s="717">
        <v>3000</v>
      </c>
      <c r="H449" s="488">
        <v>3000</v>
      </c>
      <c r="I449" s="491"/>
      <c r="J449" s="500" t="s">
        <v>89</v>
      </c>
      <c r="K449" s="499" t="s">
        <v>160</v>
      </c>
      <c r="L449" s="491" t="s">
        <v>1180</v>
      </c>
      <c r="M449" s="490"/>
    </row>
    <row r="450" spans="1:13" s="668" customFormat="1" ht="41.25" customHeight="1">
      <c r="A450" s="491">
        <v>373</v>
      </c>
      <c r="B450" s="489" t="s">
        <v>2731</v>
      </c>
      <c r="C450" s="489" t="s">
        <v>2732</v>
      </c>
      <c r="D450" s="491" t="s">
        <v>48</v>
      </c>
      <c r="E450" s="491">
        <v>58236</v>
      </c>
      <c r="F450" s="491">
        <v>33236</v>
      </c>
      <c r="G450" s="717">
        <v>10000</v>
      </c>
      <c r="H450" s="488">
        <v>10000</v>
      </c>
      <c r="I450" s="488"/>
      <c r="J450" s="742" t="s">
        <v>89</v>
      </c>
      <c r="K450" s="499" t="s">
        <v>36</v>
      </c>
      <c r="L450" s="491" t="s">
        <v>1381</v>
      </c>
      <c r="M450" s="490"/>
    </row>
    <row r="451" spans="1:13" s="696" customFormat="1" ht="41.25" customHeight="1">
      <c r="A451" s="715" t="s">
        <v>1073</v>
      </c>
      <c r="B451" s="716" t="s">
        <v>2733</v>
      </c>
      <c r="C451" s="716"/>
      <c r="D451" s="715"/>
      <c r="E451" s="715">
        <f>SUM(E452:E506)</f>
        <v>5300396</v>
      </c>
      <c r="F451" s="715">
        <f>SUM(F452:F506)</f>
        <v>1555361</v>
      </c>
      <c r="G451" s="714">
        <f>SUM(G452:G506)</f>
        <v>945304</v>
      </c>
      <c r="H451" s="715">
        <f>SUM(H452:H506)</f>
        <v>50119</v>
      </c>
      <c r="I451" s="715">
        <f>SUM(I452:I506)</f>
        <v>895185</v>
      </c>
      <c r="J451" s="755"/>
      <c r="K451" s="741"/>
      <c r="L451" s="715"/>
      <c r="M451" s="738"/>
    </row>
    <row r="452" spans="1:13" s="668" customFormat="1" ht="37.5" customHeight="1">
      <c r="A452" s="491">
        <v>374</v>
      </c>
      <c r="B452" s="489" t="s">
        <v>2734</v>
      </c>
      <c r="C452" s="489" t="s">
        <v>2735</v>
      </c>
      <c r="D452" s="491" t="s">
        <v>1726</v>
      </c>
      <c r="E452" s="491">
        <v>31501</v>
      </c>
      <c r="F452" s="491">
        <v>21080</v>
      </c>
      <c r="G452" s="717">
        <v>10420</v>
      </c>
      <c r="H452" s="491">
        <v>10420</v>
      </c>
      <c r="I452" s="491"/>
      <c r="J452" s="498" t="s">
        <v>2736</v>
      </c>
      <c r="K452" s="499" t="s">
        <v>36</v>
      </c>
      <c r="L452" s="491" t="s">
        <v>2546</v>
      </c>
      <c r="M452" s="489"/>
    </row>
    <row r="453" spans="1:13" s="664" customFormat="1" ht="49.5" customHeight="1">
      <c r="A453" s="491">
        <v>375</v>
      </c>
      <c r="B453" s="489" t="s">
        <v>2737</v>
      </c>
      <c r="C453" s="489" t="s">
        <v>2738</v>
      </c>
      <c r="D453" s="491" t="s">
        <v>48</v>
      </c>
      <c r="E453" s="491">
        <v>25731</v>
      </c>
      <c r="F453" s="491">
        <v>5458</v>
      </c>
      <c r="G453" s="717">
        <v>2500</v>
      </c>
      <c r="H453" s="491">
        <v>2500</v>
      </c>
      <c r="I453" s="491"/>
      <c r="J453" s="498" t="s">
        <v>2739</v>
      </c>
      <c r="K453" s="499" t="s">
        <v>36</v>
      </c>
      <c r="L453" s="491" t="s">
        <v>2740</v>
      </c>
      <c r="M453" s="489"/>
    </row>
    <row r="454" spans="1:13" s="664" customFormat="1" ht="42.75" customHeight="1">
      <c r="A454" s="491">
        <v>376</v>
      </c>
      <c r="B454" s="489" t="s">
        <v>2741</v>
      </c>
      <c r="C454" s="489" t="s">
        <v>2742</v>
      </c>
      <c r="D454" s="491" t="s">
        <v>2743</v>
      </c>
      <c r="E454" s="491">
        <v>1817</v>
      </c>
      <c r="F454" s="491">
        <v>100</v>
      </c>
      <c r="G454" s="717">
        <v>1717</v>
      </c>
      <c r="H454" s="491">
        <v>1717</v>
      </c>
      <c r="I454" s="491"/>
      <c r="J454" s="498" t="s">
        <v>105</v>
      </c>
      <c r="K454" s="499" t="s">
        <v>187</v>
      </c>
      <c r="L454" s="491" t="s">
        <v>2744</v>
      </c>
      <c r="M454" s="489"/>
    </row>
    <row r="455" spans="1:13" s="697" customFormat="1" ht="42.75" customHeight="1">
      <c r="A455" s="491">
        <v>377</v>
      </c>
      <c r="B455" s="489" t="s">
        <v>2745</v>
      </c>
      <c r="C455" s="489" t="s">
        <v>2746</v>
      </c>
      <c r="D455" s="491" t="s">
        <v>1717</v>
      </c>
      <c r="E455" s="491">
        <v>440</v>
      </c>
      <c r="F455" s="491">
        <v>200</v>
      </c>
      <c r="G455" s="717">
        <v>240</v>
      </c>
      <c r="H455" s="491">
        <v>240</v>
      </c>
      <c r="I455" s="491"/>
      <c r="J455" s="498" t="s">
        <v>2747</v>
      </c>
      <c r="K455" s="499" t="s">
        <v>106</v>
      </c>
      <c r="L455" s="491" t="s">
        <v>2748</v>
      </c>
      <c r="M455" s="489"/>
    </row>
    <row r="456" spans="1:13" s="664" customFormat="1" ht="40.5" customHeight="1">
      <c r="A456" s="491">
        <v>378</v>
      </c>
      <c r="B456" s="489" t="s">
        <v>2749</v>
      </c>
      <c r="C456" s="489" t="s">
        <v>2750</v>
      </c>
      <c r="D456" s="491" t="s">
        <v>1665</v>
      </c>
      <c r="E456" s="491">
        <v>6392</v>
      </c>
      <c r="F456" s="491">
        <v>3300</v>
      </c>
      <c r="G456" s="717">
        <v>3092</v>
      </c>
      <c r="H456" s="491">
        <v>3092</v>
      </c>
      <c r="I456" s="491"/>
      <c r="J456" s="498" t="s">
        <v>105</v>
      </c>
      <c r="K456" s="499" t="s">
        <v>36</v>
      </c>
      <c r="L456" s="491" t="s">
        <v>1180</v>
      </c>
      <c r="M456" s="489"/>
    </row>
    <row r="457" spans="1:13" ht="40.5" customHeight="1">
      <c r="A457" s="491">
        <v>379</v>
      </c>
      <c r="B457" s="490" t="s">
        <v>2751</v>
      </c>
      <c r="C457" s="490" t="s">
        <v>2752</v>
      </c>
      <c r="D457" s="488" t="s">
        <v>1717</v>
      </c>
      <c r="E457" s="488">
        <v>2600</v>
      </c>
      <c r="F457" s="488">
        <v>600</v>
      </c>
      <c r="G457" s="717">
        <v>2000</v>
      </c>
      <c r="H457" s="488">
        <v>2000</v>
      </c>
      <c r="I457" s="488"/>
      <c r="J457" s="500" t="s">
        <v>457</v>
      </c>
      <c r="K457" s="499" t="s">
        <v>36</v>
      </c>
      <c r="L457" s="488" t="s">
        <v>1415</v>
      </c>
      <c r="M457" s="787"/>
    </row>
    <row r="458" spans="1:13" s="664" customFormat="1" ht="45.75" customHeight="1">
      <c r="A458" s="491">
        <v>380</v>
      </c>
      <c r="B458" s="490" t="s">
        <v>2753</v>
      </c>
      <c r="C458" s="490" t="s">
        <v>2754</v>
      </c>
      <c r="D458" s="488" t="s">
        <v>1665</v>
      </c>
      <c r="E458" s="491">
        <v>2710</v>
      </c>
      <c r="F458" s="488">
        <v>1506</v>
      </c>
      <c r="G458" s="717">
        <v>1200</v>
      </c>
      <c r="H458" s="491">
        <v>1200</v>
      </c>
      <c r="I458" s="491"/>
      <c r="J458" s="500" t="s">
        <v>2755</v>
      </c>
      <c r="K458" s="499" t="s">
        <v>36</v>
      </c>
      <c r="L458" s="491" t="s">
        <v>1556</v>
      </c>
      <c r="M458" s="490"/>
    </row>
    <row r="459" spans="1:13" s="664" customFormat="1" ht="45" customHeight="1">
      <c r="A459" s="1217">
        <v>381</v>
      </c>
      <c r="B459" s="1214" t="s">
        <v>2756</v>
      </c>
      <c r="C459" s="716" t="s">
        <v>2757</v>
      </c>
      <c r="D459" s="491" t="s">
        <v>208</v>
      </c>
      <c r="E459" s="491">
        <v>6000</v>
      </c>
      <c r="F459" s="491">
        <v>100</v>
      </c>
      <c r="G459" s="717">
        <v>1000</v>
      </c>
      <c r="H459" s="491">
        <v>1000</v>
      </c>
      <c r="I459" s="491"/>
      <c r="J459" s="498" t="s">
        <v>457</v>
      </c>
      <c r="K459" s="499" t="s">
        <v>331</v>
      </c>
      <c r="L459" s="491" t="s">
        <v>2758</v>
      </c>
      <c r="M459" s="489"/>
    </row>
    <row r="460" spans="1:13" s="664" customFormat="1" ht="45" customHeight="1">
      <c r="A460" s="1218"/>
      <c r="B460" s="1215"/>
      <c r="C460" s="716" t="s">
        <v>2759</v>
      </c>
      <c r="D460" s="491" t="s">
        <v>64</v>
      </c>
      <c r="E460" s="491">
        <v>4727</v>
      </c>
      <c r="F460" s="491"/>
      <c r="G460" s="717">
        <v>200</v>
      </c>
      <c r="H460" s="491">
        <v>200</v>
      </c>
      <c r="I460" s="491"/>
      <c r="J460" s="498" t="s">
        <v>1911</v>
      </c>
      <c r="K460" s="499" t="s">
        <v>646</v>
      </c>
      <c r="L460" s="491" t="s">
        <v>2760</v>
      </c>
      <c r="M460" s="489"/>
    </row>
    <row r="461" spans="1:13" s="664" customFormat="1" ht="48.75" customHeight="1">
      <c r="A461" s="1219"/>
      <c r="B461" s="1216"/>
      <c r="C461" s="789" t="s">
        <v>2761</v>
      </c>
      <c r="D461" s="491" t="s">
        <v>1665</v>
      </c>
      <c r="E461" s="491">
        <v>14182</v>
      </c>
      <c r="F461" s="491">
        <v>7000</v>
      </c>
      <c r="G461" s="717">
        <v>7180</v>
      </c>
      <c r="H461" s="491">
        <v>7180</v>
      </c>
      <c r="I461" s="488"/>
      <c r="J461" s="490" t="s">
        <v>2762</v>
      </c>
      <c r="K461" s="499" t="s">
        <v>36</v>
      </c>
      <c r="L461" s="491" t="s">
        <v>1194</v>
      </c>
      <c r="M461" s="490"/>
    </row>
    <row r="462" spans="1:13" ht="36" customHeight="1">
      <c r="A462" s="1217">
        <v>382</v>
      </c>
      <c r="B462" s="1211" t="s">
        <v>2763</v>
      </c>
      <c r="C462" s="738" t="s">
        <v>2764</v>
      </c>
      <c r="D462" s="488" t="s">
        <v>1665</v>
      </c>
      <c r="E462" s="488">
        <v>7993</v>
      </c>
      <c r="F462" s="488">
        <v>3850</v>
      </c>
      <c r="G462" s="717">
        <v>4140</v>
      </c>
      <c r="H462" s="488">
        <v>4140</v>
      </c>
      <c r="I462" s="488"/>
      <c r="J462" s="500" t="s">
        <v>105</v>
      </c>
      <c r="K462" s="499" t="s">
        <v>36</v>
      </c>
      <c r="L462" s="488" t="s">
        <v>1180</v>
      </c>
      <c r="M462" s="490"/>
    </row>
    <row r="463" spans="1:13" s="668" customFormat="1" ht="57" customHeight="1">
      <c r="A463" s="1218"/>
      <c r="B463" s="1212"/>
      <c r="C463" s="716" t="s">
        <v>2765</v>
      </c>
      <c r="D463" s="491" t="s">
        <v>1726</v>
      </c>
      <c r="E463" s="491">
        <v>13100</v>
      </c>
      <c r="F463" s="491">
        <v>11500</v>
      </c>
      <c r="G463" s="717">
        <v>1600</v>
      </c>
      <c r="H463" s="491">
        <v>1600</v>
      </c>
      <c r="I463" s="488"/>
      <c r="J463" s="742" t="s">
        <v>89</v>
      </c>
      <c r="K463" s="499" t="s">
        <v>36</v>
      </c>
      <c r="L463" s="491" t="s">
        <v>1381</v>
      </c>
      <c r="M463" s="490"/>
    </row>
    <row r="464" spans="1:13" ht="46.5" customHeight="1">
      <c r="A464" s="1219"/>
      <c r="B464" s="1213"/>
      <c r="C464" s="738" t="s">
        <v>2766</v>
      </c>
      <c r="D464" s="488">
        <v>2017</v>
      </c>
      <c r="E464" s="488">
        <v>1140</v>
      </c>
      <c r="F464" s="488"/>
      <c r="G464" s="717">
        <v>1140</v>
      </c>
      <c r="H464" s="488"/>
      <c r="I464" s="488">
        <v>1140</v>
      </c>
      <c r="J464" s="500" t="s">
        <v>105</v>
      </c>
      <c r="K464" s="499" t="s">
        <v>90</v>
      </c>
      <c r="L464" s="488" t="s">
        <v>1556</v>
      </c>
      <c r="M464" s="490"/>
    </row>
    <row r="465" spans="1:13" ht="33.75" customHeight="1">
      <c r="A465" s="1227">
        <v>383</v>
      </c>
      <c r="B465" s="1209" t="s">
        <v>2767</v>
      </c>
      <c r="C465" s="490" t="s">
        <v>2768</v>
      </c>
      <c r="D465" s="488" t="s">
        <v>208</v>
      </c>
      <c r="E465" s="488">
        <v>4900</v>
      </c>
      <c r="F465" s="488">
        <v>1850</v>
      </c>
      <c r="G465" s="717">
        <v>1300</v>
      </c>
      <c r="H465" s="488"/>
      <c r="I465" s="488">
        <v>1300</v>
      </c>
      <c r="J465" s="500" t="s">
        <v>2769</v>
      </c>
      <c r="K465" s="499" t="s">
        <v>36</v>
      </c>
      <c r="L465" s="488" t="s">
        <v>1180</v>
      </c>
      <c r="M465" s="490"/>
    </row>
    <row r="466" spans="1:13" ht="36.75" customHeight="1">
      <c r="A466" s="1227"/>
      <c r="B466" s="1209"/>
      <c r="C466" s="490" t="s">
        <v>2770</v>
      </c>
      <c r="D466" s="488" t="s">
        <v>208</v>
      </c>
      <c r="E466" s="488">
        <v>3680</v>
      </c>
      <c r="F466" s="488">
        <v>1000</v>
      </c>
      <c r="G466" s="717">
        <v>600</v>
      </c>
      <c r="H466" s="488"/>
      <c r="I466" s="488">
        <v>600</v>
      </c>
      <c r="J466" s="500" t="s">
        <v>2771</v>
      </c>
      <c r="K466" s="499" t="s">
        <v>36</v>
      </c>
      <c r="L466" s="488" t="s">
        <v>1180</v>
      </c>
      <c r="M466" s="490"/>
    </row>
    <row r="467" spans="1:13" ht="39.75" customHeight="1">
      <c r="A467" s="1227">
        <v>384</v>
      </c>
      <c r="B467" s="1209" t="s">
        <v>2772</v>
      </c>
      <c r="C467" s="490" t="s">
        <v>2773</v>
      </c>
      <c r="D467" s="488" t="s">
        <v>48</v>
      </c>
      <c r="E467" s="488">
        <v>10000</v>
      </c>
      <c r="F467" s="488">
        <v>150</v>
      </c>
      <c r="G467" s="717">
        <v>6000</v>
      </c>
      <c r="H467" s="488"/>
      <c r="I467" s="488">
        <v>6000</v>
      </c>
      <c r="J467" s="500" t="s">
        <v>1675</v>
      </c>
      <c r="K467" s="499" t="s">
        <v>90</v>
      </c>
      <c r="L467" s="488" t="s">
        <v>1381</v>
      </c>
      <c r="M467" s="490"/>
    </row>
    <row r="468" spans="1:13" ht="36" customHeight="1">
      <c r="A468" s="1227"/>
      <c r="B468" s="1209"/>
      <c r="C468" s="490" t="s">
        <v>2774</v>
      </c>
      <c r="D468" s="488">
        <v>2017</v>
      </c>
      <c r="E468" s="488">
        <v>2000</v>
      </c>
      <c r="F468" s="488"/>
      <c r="G468" s="717">
        <v>2000</v>
      </c>
      <c r="H468" s="488"/>
      <c r="I468" s="488">
        <v>2000</v>
      </c>
      <c r="J468" s="500" t="s">
        <v>105</v>
      </c>
      <c r="K468" s="499" t="s">
        <v>90</v>
      </c>
      <c r="L468" s="488" t="s">
        <v>1381</v>
      </c>
      <c r="M468" s="490"/>
    </row>
    <row r="469" spans="1:13" ht="36.75" customHeight="1">
      <c r="A469" s="1227"/>
      <c r="B469" s="1209"/>
      <c r="C469" s="490" t="s">
        <v>2775</v>
      </c>
      <c r="D469" s="488" t="s">
        <v>1717</v>
      </c>
      <c r="E469" s="488">
        <v>1100</v>
      </c>
      <c r="F469" s="488">
        <v>100</v>
      </c>
      <c r="G469" s="717">
        <v>1000</v>
      </c>
      <c r="H469" s="488"/>
      <c r="I469" s="488">
        <v>1000</v>
      </c>
      <c r="J469" s="500" t="s">
        <v>89</v>
      </c>
      <c r="K469" s="499" t="s">
        <v>160</v>
      </c>
      <c r="L469" s="488" t="s">
        <v>1381</v>
      </c>
      <c r="M469" s="490"/>
    </row>
    <row r="470" spans="1:13" ht="33" customHeight="1">
      <c r="A470" s="1227"/>
      <c r="B470" s="1209"/>
      <c r="C470" s="490" t="s">
        <v>2776</v>
      </c>
      <c r="D470" s="488" t="s">
        <v>883</v>
      </c>
      <c r="E470" s="488">
        <v>10000</v>
      </c>
      <c r="F470" s="488">
        <v>1370</v>
      </c>
      <c r="G470" s="717">
        <v>2000</v>
      </c>
      <c r="H470" s="488">
        <v>2000</v>
      </c>
      <c r="I470" s="488"/>
      <c r="J470" s="500" t="s">
        <v>89</v>
      </c>
      <c r="K470" s="499" t="s">
        <v>36</v>
      </c>
      <c r="L470" s="488" t="s">
        <v>1381</v>
      </c>
      <c r="M470" s="490"/>
    </row>
    <row r="471" spans="1:13" ht="37.5" customHeight="1">
      <c r="A471" s="1227">
        <v>385</v>
      </c>
      <c r="B471" s="1209" t="s">
        <v>2777</v>
      </c>
      <c r="C471" s="490" t="s">
        <v>2778</v>
      </c>
      <c r="D471" s="488" t="s">
        <v>1813</v>
      </c>
      <c r="E471" s="488">
        <v>1000</v>
      </c>
      <c r="F471" s="488">
        <v>700</v>
      </c>
      <c r="G471" s="717">
        <v>300</v>
      </c>
      <c r="H471" s="488">
        <v>300</v>
      </c>
      <c r="I471" s="488"/>
      <c r="J471" s="500" t="s">
        <v>105</v>
      </c>
      <c r="K471" s="499" t="s">
        <v>36</v>
      </c>
      <c r="L471" s="488" t="s">
        <v>1556</v>
      </c>
      <c r="M471" s="490"/>
    </row>
    <row r="472" spans="1:13" ht="41.25" customHeight="1">
      <c r="A472" s="1227"/>
      <c r="B472" s="1209"/>
      <c r="C472" s="490" t="s">
        <v>2779</v>
      </c>
      <c r="D472" s="488" t="s">
        <v>48</v>
      </c>
      <c r="E472" s="488">
        <v>1600</v>
      </c>
      <c r="F472" s="488">
        <v>170</v>
      </c>
      <c r="G472" s="717">
        <v>400</v>
      </c>
      <c r="H472" s="488">
        <v>400</v>
      </c>
      <c r="I472" s="488"/>
      <c r="J472" s="500" t="s">
        <v>2780</v>
      </c>
      <c r="K472" s="499" t="s">
        <v>90</v>
      </c>
      <c r="L472" s="488" t="s">
        <v>1556</v>
      </c>
      <c r="M472" s="490"/>
    </row>
    <row r="473" spans="1:13" s="664" customFormat="1" ht="50.25" customHeight="1">
      <c r="A473" s="1217">
        <v>386</v>
      </c>
      <c r="B473" s="1214" t="s">
        <v>719</v>
      </c>
      <c r="C473" s="716" t="s">
        <v>2781</v>
      </c>
      <c r="D473" s="491">
        <v>2017</v>
      </c>
      <c r="E473" s="488">
        <v>3200</v>
      </c>
      <c r="F473" s="491"/>
      <c r="G473" s="717">
        <v>3200</v>
      </c>
      <c r="H473" s="488"/>
      <c r="I473" s="488">
        <v>3200</v>
      </c>
      <c r="J473" s="500" t="s">
        <v>2782</v>
      </c>
      <c r="K473" s="499" t="s">
        <v>160</v>
      </c>
      <c r="L473" s="488" t="s">
        <v>2740</v>
      </c>
      <c r="M473" s="489"/>
    </row>
    <row r="474" spans="1:13" s="664" customFormat="1" ht="47.25" customHeight="1">
      <c r="A474" s="1218"/>
      <c r="B474" s="1215"/>
      <c r="C474" s="790" t="s">
        <v>2783</v>
      </c>
      <c r="D474" s="759" t="s">
        <v>599</v>
      </c>
      <c r="E474" s="759">
        <v>50000</v>
      </c>
      <c r="F474" s="491">
        <v>10000</v>
      </c>
      <c r="G474" s="717">
        <v>2000</v>
      </c>
      <c r="H474" s="488"/>
      <c r="I474" s="488">
        <v>2000</v>
      </c>
      <c r="J474" s="500" t="s">
        <v>2784</v>
      </c>
      <c r="K474" s="499" t="s">
        <v>36</v>
      </c>
      <c r="L474" s="491" t="s">
        <v>1194</v>
      </c>
      <c r="M474" s="490"/>
    </row>
    <row r="475" spans="1:13" s="664" customFormat="1" ht="51.75" customHeight="1">
      <c r="A475" s="1218"/>
      <c r="B475" s="1215"/>
      <c r="C475" s="716" t="s">
        <v>2785</v>
      </c>
      <c r="D475" s="491" t="s">
        <v>532</v>
      </c>
      <c r="E475" s="491">
        <v>26000</v>
      </c>
      <c r="F475" s="491">
        <v>9700</v>
      </c>
      <c r="G475" s="717">
        <v>1850</v>
      </c>
      <c r="H475" s="488"/>
      <c r="I475" s="488">
        <v>1850</v>
      </c>
      <c r="J475" s="500" t="s">
        <v>2786</v>
      </c>
      <c r="K475" s="499" t="s">
        <v>36</v>
      </c>
      <c r="L475" s="491" t="s">
        <v>1415</v>
      </c>
      <c r="M475" s="489"/>
    </row>
    <row r="476" spans="1:13" s="664" customFormat="1" ht="48.75" customHeight="1">
      <c r="A476" s="1218"/>
      <c r="B476" s="1215"/>
      <c r="C476" s="738" t="s">
        <v>2787</v>
      </c>
      <c r="D476" s="491" t="s">
        <v>883</v>
      </c>
      <c r="E476" s="491">
        <v>47600</v>
      </c>
      <c r="F476" s="491">
        <v>9800</v>
      </c>
      <c r="G476" s="717">
        <v>15000</v>
      </c>
      <c r="H476" s="491"/>
      <c r="I476" s="488">
        <v>15000</v>
      </c>
      <c r="J476" s="500" t="s">
        <v>89</v>
      </c>
      <c r="K476" s="499" t="s">
        <v>36</v>
      </c>
      <c r="L476" s="488" t="s">
        <v>1381</v>
      </c>
      <c r="M476" s="489"/>
    </row>
    <row r="477" spans="1:13" s="664" customFormat="1" ht="67.5" customHeight="1">
      <c r="A477" s="1219"/>
      <c r="B477" s="1216"/>
      <c r="C477" s="716" t="s">
        <v>2788</v>
      </c>
      <c r="D477" s="488" t="s">
        <v>883</v>
      </c>
      <c r="E477" s="488">
        <v>15300</v>
      </c>
      <c r="F477" s="491">
        <v>0</v>
      </c>
      <c r="G477" s="717">
        <v>6000</v>
      </c>
      <c r="H477" s="488"/>
      <c r="I477" s="491">
        <v>6000</v>
      </c>
      <c r="J477" s="500" t="s">
        <v>2789</v>
      </c>
      <c r="K477" s="499" t="s">
        <v>36</v>
      </c>
      <c r="L477" s="488" t="s">
        <v>1556</v>
      </c>
      <c r="M477" s="489" t="s">
        <v>2790</v>
      </c>
    </row>
    <row r="478" spans="1:13" s="706" customFormat="1" ht="36.75" customHeight="1">
      <c r="A478" s="753">
        <v>387</v>
      </c>
      <c r="B478" s="722" t="s">
        <v>2791</v>
      </c>
      <c r="C478" s="489" t="s">
        <v>2792</v>
      </c>
      <c r="D478" s="491" t="s">
        <v>64</v>
      </c>
      <c r="E478" s="491">
        <v>2183</v>
      </c>
      <c r="F478" s="491">
        <v>150</v>
      </c>
      <c r="G478" s="717">
        <v>1370</v>
      </c>
      <c r="H478" s="491">
        <v>1370</v>
      </c>
      <c r="I478" s="491"/>
      <c r="J478" s="498" t="s">
        <v>254</v>
      </c>
      <c r="K478" s="499" t="s">
        <v>404</v>
      </c>
      <c r="L478" s="491" t="s">
        <v>2793</v>
      </c>
      <c r="M478" s="489"/>
    </row>
    <row r="479" spans="1:13" s="664" customFormat="1" ht="54.75" customHeight="1">
      <c r="A479" s="1220">
        <v>388</v>
      </c>
      <c r="B479" s="1214" t="s">
        <v>712</v>
      </c>
      <c r="C479" s="716" t="s">
        <v>2794</v>
      </c>
      <c r="D479" s="491" t="s">
        <v>1392</v>
      </c>
      <c r="E479" s="491">
        <v>882000</v>
      </c>
      <c r="F479" s="491">
        <v>375000</v>
      </c>
      <c r="G479" s="717">
        <v>50000</v>
      </c>
      <c r="H479" s="488"/>
      <c r="I479" s="491">
        <v>50000</v>
      </c>
      <c r="J479" s="500" t="s">
        <v>89</v>
      </c>
      <c r="K479" s="499" t="s">
        <v>36</v>
      </c>
      <c r="L479" s="491" t="s">
        <v>1399</v>
      </c>
      <c r="M479" s="490"/>
    </row>
    <row r="480" spans="1:13" s="664" customFormat="1" ht="46.5" customHeight="1">
      <c r="A480" s="1222"/>
      <c r="B480" s="1215"/>
      <c r="C480" s="716" t="s">
        <v>2795</v>
      </c>
      <c r="D480" s="491" t="s">
        <v>1151</v>
      </c>
      <c r="E480" s="491">
        <v>771300</v>
      </c>
      <c r="F480" s="491">
        <v>261300</v>
      </c>
      <c r="G480" s="717">
        <v>298000</v>
      </c>
      <c r="H480" s="491"/>
      <c r="I480" s="491">
        <v>298000</v>
      </c>
      <c r="J480" s="500" t="s">
        <v>89</v>
      </c>
      <c r="K480" s="499" t="s">
        <v>36</v>
      </c>
      <c r="L480" s="491" t="s">
        <v>1083</v>
      </c>
      <c r="M480" s="490"/>
    </row>
    <row r="481" spans="1:13" s="664" customFormat="1" ht="60" customHeight="1">
      <c r="A481" s="1222"/>
      <c r="B481" s="1215"/>
      <c r="C481" s="716" t="s">
        <v>2796</v>
      </c>
      <c r="D481" s="491" t="s">
        <v>582</v>
      </c>
      <c r="E481" s="491">
        <v>505016</v>
      </c>
      <c r="F481" s="491">
        <v>90827</v>
      </c>
      <c r="G481" s="717">
        <v>110620</v>
      </c>
      <c r="H481" s="488"/>
      <c r="I481" s="491">
        <v>110620</v>
      </c>
      <c r="J481" s="500" t="s">
        <v>89</v>
      </c>
      <c r="K481" s="499" t="s">
        <v>36</v>
      </c>
      <c r="L481" s="491" t="s">
        <v>1194</v>
      </c>
      <c r="M481" s="490"/>
    </row>
    <row r="482" spans="1:13" s="668" customFormat="1" ht="39.75" customHeight="1">
      <c r="A482" s="1221"/>
      <c r="B482" s="1216"/>
      <c r="C482" s="716" t="s">
        <v>2797</v>
      </c>
      <c r="D482" s="491" t="s">
        <v>1813</v>
      </c>
      <c r="E482" s="488">
        <v>129000</v>
      </c>
      <c r="F482" s="488">
        <v>76600</v>
      </c>
      <c r="G482" s="717">
        <v>24500</v>
      </c>
      <c r="H482" s="488"/>
      <c r="I482" s="488">
        <v>24500</v>
      </c>
      <c r="J482" s="500" t="s">
        <v>89</v>
      </c>
      <c r="K482" s="488" t="s">
        <v>36</v>
      </c>
      <c r="L482" s="488" t="s">
        <v>1415</v>
      </c>
      <c r="M482" s="490"/>
    </row>
    <row r="483" spans="1:13" s="668" customFormat="1" ht="38.25" customHeight="1">
      <c r="A483" s="491">
        <v>389</v>
      </c>
      <c r="B483" s="489" t="s">
        <v>2798</v>
      </c>
      <c r="C483" s="489" t="s">
        <v>2675</v>
      </c>
      <c r="D483" s="491" t="s">
        <v>1668</v>
      </c>
      <c r="E483" s="491">
        <v>70200</v>
      </c>
      <c r="F483" s="491">
        <v>32000</v>
      </c>
      <c r="G483" s="717">
        <v>2000</v>
      </c>
      <c r="H483" s="491">
        <v>2000</v>
      </c>
      <c r="I483" s="491"/>
      <c r="J483" s="498" t="s">
        <v>2799</v>
      </c>
      <c r="K483" s="499" t="s">
        <v>36</v>
      </c>
      <c r="L483" s="491" t="s">
        <v>2800</v>
      </c>
      <c r="M483" s="489"/>
    </row>
    <row r="484" spans="1:13" s="668" customFormat="1" ht="77.25" customHeight="1">
      <c r="A484" s="1217">
        <v>390</v>
      </c>
      <c r="B484" s="1214" t="s">
        <v>2801</v>
      </c>
      <c r="C484" s="489" t="s">
        <v>2802</v>
      </c>
      <c r="D484" s="491" t="s">
        <v>34</v>
      </c>
      <c r="E484" s="491">
        <v>3000</v>
      </c>
      <c r="F484" s="491"/>
      <c r="G484" s="717">
        <v>25</v>
      </c>
      <c r="H484" s="491"/>
      <c r="I484" s="491">
        <v>25</v>
      </c>
      <c r="J484" s="498" t="s">
        <v>113</v>
      </c>
      <c r="K484" s="499" t="s">
        <v>646</v>
      </c>
      <c r="L484" s="491" t="s">
        <v>2803</v>
      </c>
      <c r="M484" s="489" t="s">
        <v>2804</v>
      </c>
    </row>
    <row r="485" spans="1:13" s="668" customFormat="1" ht="78.75" customHeight="1">
      <c r="A485" s="1218"/>
      <c r="B485" s="1215"/>
      <c r="C485" s="489" t="s">
        <v>2805</v>
      </c>
      <c r="D485" s="491" t="s">
        <v>208</v>
      </c>
      <c r="E485" s="491">
        <v>1500</v>
      </c>
      <c r="F485" s="491">
        <v>50</v>
      </c>
      <c r="G485" s="717">
        <v>50</v>
      </c>
      <c r="H485" s="491"/>
      <c r="I485" s="491">
        <v>50</v>
      </c>
      <c r="J485" s="498" t="s">
        <v>113</v>
      </c>
      <c r="K485" s="499" t="s">
        <v>646</v>
      </c>
      <c r="L485" s="491" t="s">
        <v>2806</v>
      </c>
      <c r="M485" s="489" t="s">
        <v>2807</v>
      </c>
    </row>
    <row r="486" spans="1:13" s="668" customFormat="1" ht="36.75" customHeight="1">
      <c r="A486" s="1218"/>
      <c r="B486" s="1215"/>
      <c r="C486" s="489" t="s">
        <v>2808</v>
      </c>
      <c r="D486" s="491">
        <v>2017</v>
      </c>
      <c r="E486" s="491">
        <v>70</v>
      </c>
      <c r="F486" s="491"/>
      <c r="G486" s="717">
        <v>70</v>
      </c>
      <c r="H486" s="491">
        <v>70</v>
      </c>
      <c r="I486" s="491"/>
      <c r="J486" s="498" t="s">
        <v>105</v>
      </c>
      <c r="K486" s="499" t="s">
        <v>271</v>
      </c>
      <c r="L486" s="491" t="s">
        <v>1083</v>
      </c>
      <c r="M486" s="489"/>
    </row>
    <row r="487" spans="1:13" s="668" customFormat="1" ht="45" customHeight="1">
      <c r="A487" s="1218"/>
      <c r="B487" s="1215"/>
      <c r="C487" s="489" t="s">
        <v>2809</v>
      </c>
      <c r="D487" s="491">
        <v>2017</v>
      </c>
      <c r="E487" s="491">
        <v>10</v>
      </c>
      <c r="F487" s="491"/>
      <c r="G487" s="717">
        <v>10</v>
      </c>
      <c r="H487" s="491">
        <v>10</v>
      </c>
      <c r="I487" s="491"/>
      <c r="J487" s="498" t="s">
        <v>105</v>
      </c>
      <c r="K487" s="499" t="s">
        <v>90</v>
      </c>
      <c r="L487" s="491" t="s">
        <v>1194</v>
      </c>
      <c r="M487" s="489"/>
    </row>
    <row r="488" spans="1:13" s="698" customFormat="1" ht="47.25" customHeight="1">
      <c r="A488" s="1218"/>
      <c r="B488" s="1215"/>
      <c r="C488" s="489" t="s">
        <v>2810</v>
      </c>
      <c r="D488" s="491">
        <v>2017</v>
      </c>
      <c r="E488" s="491">
        <v>50</v>
      </c>
      <c r="F488" s="491"/>
      <c r="G488" s="717">
        <v>10</v>
      </c>
      <c r="H488" s="491">
        <v>10</v>
      </c>
      <c r="I488" s="491"/>
      <c r="J488" s="498" t="s">
        <v>105</v>
      </c>
      <c r="K488" s="499" t="s">
        <v>404</v>
      </c>
      <c r="L488" s="491" t="s">
        <v>1194</v>
      </c>
      <c r="M488" s="489"/>
    </row>
    <row r="489" spans="1:13" s="668" customFormat="1" ht="65.25" customHeight="1">
      <c r="A489" s="1219"/>
      <c r="B489" s="1216"/>
      <c r="C489" s="489" t="s">
        <v>2811</v>
      </c>
      <c r="D489" s="491" t="s">
        <v>34</v>
      </c>
      <c r="E489" s="491">
        <v>300</v>
      </c>
      <c r="F489" s="491"/>
      <c r="G489" s="717">
        <v>100</v>
      </c>
      <c r="H489" s="791"/>
      <c r="I489" s="491">
        <v>100</v>
      </c>
      <c r="J489" s="498" t="s">
        <v>1911</v>
      </c>
      <c r="K489" s="499" t="s">
        <v>646</v>
      </c>
      <c r="L489" s="491" t="s">
        <v>2812</v>
      </c>
      <c r="M489" s="489" t="s">
        <v>2813</v>
      </c>
    </row>
    <row r="490" spans="1:13" s="664" customFormat="1" ht="42" customHeight="1">
      <c r="A490" s="488">
        <v>391</v>
      </c>
      <c r="B490" s="489" t="s">
        <v>2814</v>
      </c>
      <c r="C490" s="489" t="s">
        <v>2815</v>
      </c>
      <c r="D490" s="491" t="s">
        <v>2816</v>
      </c>
      <c r="E490" s="491">
        <v>50000</v>
      </c>
      <c r="F490" s="491">
        <v>25000</v>
      </c>
      <c r="G490" s="717">
        <v>20000</v>
      </c>
      <c r="H490" s="488"/>
      <c r="I490" s="491">
        <v>20000</v>
      </c>
      <c r="J490" s="500" t="s">
        <v>2817</v>
      </c>
      <c r="K490" s="499" t="s">
        <v>36</v>
      </c>
      <c r="L490" s="491" t="s">
        <v>1083</v>
      </c>
      <c r="M490" s="490"/>
    </row>
    <row r="491" spans="1:13" s="664" customFormat="1" ht="47.25" customHeight="1">
      <c r="A491" s="1220">
        <v>392</v>
      </c>
      <c r="B491" s="1214" t="s">
        <v>2818</v>
      </c>
      <c r="C491" s="716" t="s">
        <v>2819</v>
      </c>
      <c r="D491" s="491" t="s">
        <v>2053</v>
      </c>
      <c r="E491" s="491">
        <v>80000</v>
      </c>
      <c r="F491" s="491"/>
      <c r="G491" s="717">
        <v>80000</v>
      </c>
      <c r="H491" s="488"/>
      <c r="I491" s="491">
        <v>80000</v>
      </c>
      <c r="J491" s="500" t="s">
        <v>1325</v>
      </c>
      <c r="K491" s="499" t="s">
        <v>271</v>
      </c>
      <c r="L491" s="491" t="s">
        <v>1399</v>
      </c>
      <c r="M491" s="490"/>
    </row>
    <row r="492" spans="1:13" s="664" customFormat="1" ht="36.75" customHeight="1">
      <c r="A492" s="1221"/>
      <c r="B492" s="1216"/>
      <c r="C492" s="716" t="s">
        <v>2820</v>
      </c>
      <c r="D492" s="491" t="s">
        <v>883</v>
      </c>
      <c r="E492" s="491">
        <v>730000</v>
      </c>
      <c r="F492" s="491">
        <v>13000</v>
      </c>
      <c r="G492" s="717">
        <v>8000</v>
      </c>
      <c r="H492" s="488"/>
      <c r="I492" s="491">
        <v>8000</v>
      </c>
      <c r="J492" s="500" t="s">
        <v>1911</v>
      </c>
      <c r="K492" s="499" t="s">
        <v>646</v>
      </c>
      <c r="L492" s="491" t="s">
        <v>1194</v>
      </c>
      <c r="M492" s="490"/>
    </row>
    <row r="493" spans="1:13" s="664" customFormat="1" ht="41.25" customHeight="1">
      <c r="A493" s="723">
        <v>393</v>
      </c>
      <c r="B493" s="724" t="s">
        <v>2821</v>
      </c>
      <c r="C493" s="716" t="s">
        <v>2822</v>
      </c>
      <c r="D493" s="491">
        <v>2017</v>
      </c>
      <c r="E493" s="491">
        <v>3670</v>
      </c>
      <c r="F493" s="491"/>
      <c r="G493" s="717">
        <v>3670</v>
      </c>
      <c r="H493" s="491">
        <v>3670</v>
      </c>
      <c r="I493" s="491"/>
      <c r="J493" s="500" t="s">
        <v>105</v>
      </c>
      <c r="K493" s="499" t="s">
        <v>36</v>
      </c>
      <c r="L493" s="491" t="s">
        <v>1194</v>
      </c>
      <c r="M493" s="490"/>
    </row>
    <row r="494" spans="1:13" s="664" customFormat="1" ht="41.25" customHeight="1">
      <c r="A494" s="488">
        <v>394</v>
      </c>
      <c r="B494" s="489" t="s">
        <v>2823</v>
      </c>
      <c r="C494" s="489" t="s">
        <v>2824</v>
      </c>
      <c r="D494" s="491" t="s">
        <v>883</v>
      </c>
      <c r="E494" s="491">
        <v>20000</v>
      </c>
      <c r="F494" s="491">
        <v>8000</v>
      </c>
      <c r="G494" s="717">
        <v>12000</v>
      </c>
      <c r="H494" s="488"/>
      <c r="I494" s="491">
        <v>12000</v>
      </c>
      <c r="J494" s="500" t="s">
        <v>1368</v>
      </c>
      <c r="K494" s="499" t="s">
        <v>341</v>
      </c>
      <c r="L494" s="491" t="s">
        <v>1556</v>
      </c>
      <c r="M494" s="490"/>
    </row>
    <row r="495" spans="1:13" s="664" customFormat="1" ht="38.25" customHeight="1">
      <c r="A495" s="1220">
        <v>395</v>
      </c>
      <c r="B495" s="1214" t="s">
        <v>2825</v>
      </c>
      <c r="C495" s="716" t="s">
        <v>2826</v>
      </c>
      <c r="D495" s="491" t="s">
        <v>1665</v>
      </c>
      <c r="E495" s="491">
        <v>108600</v>
      </c>
      <c r="F495" s="491">
        <v>80000</v>
      </c>
      <c r="G495" s="717">
        <v>28600</v>
      </c>
      <c r="H495" s="488"/>
      <c r="I495" s="491">
        <v>28600</v>
      </c>
      <c r="J495" s="500" t="s">
        <v>2827</v>
      </c>
      <c r="K495" s="499" t="s">
        <v>36</v>
      </c>
      <c r="L495" s="491" t="s">
        <v>1399</v>
      </c>
      <c r="M495" s="490"/>
    </row>
    <row r="496" spans="1:13" s="664" customFormat="1" ht="51.75" customHeight="1">
      <c r="A496" s="1222"/>
      <c r="B496" s="1215"/>
      <c r="C496" s="716" t="s">
        <v>2828</v>
      </c>
      <c r="D496" s="491" t="s">
        <v>1151</v>
      </c>
      <c r="E496" s="491">
        <v>400000</v>
      </c>
      <c r="F496" s="491">
        <v>34400</v>
      </c>
      <c r="G496" s="717">
        <f>I496+H496</f>
        <v>35000</v>
      </c>
      <c r="H496" s="488">
        <v>5000</v>
      </c>
      <c r="I496" s="491">
        <v>30000</v>
      </c>
      <c r="J496" s="500" t="s">
        <v>2829</v>
      </c>
      <c r="K496" s="499" t="s">
        <v>36</v>
      </c>
      <c r="L496" s="491" t="s">
        <v>1083</v>
      </c>
      <c r="M496" s="490"/>
    </row>
    <row r="497" spans="1:13" s="668" customFormat="1" ht="39.75" customHeight="1">
      <c r="A497" s="1222"/>
      <c r="B497" s="1215"/>
      <c r="C497" s="740" t="s">
        <v>2830</v>
      </c>
      <c r="D497" s="489" t="s">
        <v>208</v>
      </c>
      <c r="E497" s="491">
        <v>250000</v>
      </c>
      <c r="F497" s="491">
        <v>10000</v>
      </c>
      <c r="G497" s="717">
        <v>27000</v>
      </c>
      <c r="H497" s="488"/>
      <c r="I497" s="491">
        <v>27000</v>
      </c>
      <c r="J497" s="500" t="s">
        <v>2831</v>
      </c>
      <c r="K497" s="499" t="s">
        <v>36</v>
      </c>
      <c r="L497" s="491" t="s">
        <v>1083</v>
      </c>
      <c r="M497" s="490"/>
    </row>
    <row r="498" spans="1:13" s="668" customFormat="1" ht="33" customHeight="1">
      <c r="A498" s="1222"/>
      <c r="B498" s="1215"/>
      <c r="C498" s="740" t="s">
        <v>2832</v>
      </c>
      <c r="D498" s="498" t="s">
        <v>1668</v>
      </c>
      <c r="E498" s="491">
        <v>60000</v>
      </c>
      <c r="F498" s="491">
        <v>50000</v>
      </c>
      <c r="G498" s="717">
        <v>10000</v>
      </c>
      <c r="H498" s="491"/>
      <c r="I498" s="491">
        <v>10000</v>
      </c>
      <c r="J498" s="498" t="s">
        <v>2833</v>
      </c>
      <c r="K498" s="488" t="s">
        <v>36</v>
      </c>
      <c r="L498" s="491" t="s">
        <v>1180</v>
      </c>
      <c r="M498" s="740"/>
    </row>
    <row r="499" spans="1:13" s="668" customFormat="1" ht="30.75" customHeight="1">
      <c r="A499" s="1222"/>
      <c r="B499" s="1215"/>
      <c r="C499" s="716" t="s">
        <v>2834</v>
      </c>
      <c r="D499" s="491" t="s">
        <v>1668</v>
      </c>
      <c r="E499" s="491">
        <v>60000</v>
      </c>
      <c r="F499" s="491">
        <v>40000</v>
      </c>
      <c r="G499" s="717">
        <v>20000</v>
      </c>
      <c r="H499" s="488"/>
      <c r="I499" s="491">
        <v>20000</v>
      </c>
      <c r="J499" s="500" t="s">
        <v>89</v>
      </c>
      <c r="K499" s="499" t="s">
        <v>36</v>
      </c>
      <c r="L499" s="491" t="s">
        <v>1180</v>
      </c>
      <c r="M499" s="490"/>
    </row>
    <row r="500" spans="1:13" s="668" customFormat="1" ht="40.5" customHeight="1">
      <c r="A500" s="1222"/>
      <c r="B500" s="1215"/>
      <c r="C500" s="716" t="s">
        <v>2835</v>
      </c>
      <c r="D500" s="491" t="s">
        <v>48</v>
      </c>
      <c r="E500" s="491">
        <v>120000</v>
      </c>
      <c r="F500" s="491">
        <v>68000</v>
      </c>
      <c r="G500" s="717">
        <v>25000</v>
      </c>
      <c r="H500" s="488"/>
      <c r="I500" s="491">
        <v>25000</v>
      </c>
      <c r="J500" s="500" t="s">
        <v>2836</v>
      </c>
      <c r="K500" s="499" t="s">
        <v>36</v>
      </c>
      <c r="L500" s="491" t="s">
        <v>1180</v>
      </c>
      <c r="M500" s="490"/>
    </row>
    <row r="501" spans="1:13" s="668" customFormat="1" ht="40.5" customHeight="1">
      <c r="A501" s="1222"/>
      <c r="B501" s="1215"/>
      <c r="C501" s="716" t="s">
        <v>2837</v>
      </c>
      <c r="D501" s="491" t="s">
        <v>64</v>
      </c>
      <c r="E501" s="491">
        <v>225000</v>
      </c>
      <c r="F501" s="491"/>
      <c r="G501" s="717">
        <v>15000</v>
      </c>
      <c r="H501" s="488"/>
      <c r="I501" s="491">
        <v>15000</v>
      </c>
      <c r="J501" s="500" t="s">
        <v>89</v>
      </c>
      <c r="K501" s="499" t="s">
        <v>36</v>
      </c>
      <c r="L501" s="491" t="s">
        <v>1180</v>
      </c>
      <c r="M501" s="490"/>
    </row>
    <row r="502" spans="1:13" s="668" customFormat="1" ht="36" customHeight="1">
      <c r="A502" s="1222"/>
      <c r="B502" s="1215"/>
      <c r="C502" s="716" t="s">
        <v>2838</v>
      </c>
      <c r="D502" s="488" t="s">
        <v>208</v>
      </c>
      <c r="E502" s="491">
        <v>71784</v>
      </c>
      <c r="F502" s="488">
        <v>25000</v>
      </c>
      <c r="G502" s="717">
        <v>25000</v>
      </c>
      <c r="H502" s="488"/>
      <c r="I502" s="488">
        <v>25000</v>
      </c>
      <c r="J502" s="500" t="s">
        <v>89</v>
      </c>
      <c r="K502" s="488" t="s">
        <v>36</v>
      </c>
      <c r="L502" s="491" t="s">
        <v>1415</v>
      </c>
      <c r="M502" s="490"/>
    </row>
    <row r="503" spans="1:13" s="664" customFormat="1" ht="48" customHeight="1">
      <c r="A503" s="1222"/>
      <c r="B503" s="1215"/>
      <c r="C503" s="716" t="s">
        <v>2839</v>
      </c>
      <c r="D503" s="491" t="s">
        <v>729</v>
      </c>
      <c r="E503" s="491">
        <v>250000</v>
      </c>
      <c r="F503" s="491">
        <v>181500</v>
      </c>
      <c r="G503" s="717">
        <v>30000</v>
      </c>
      <c r="H503" s="488"/>
      <c r="I503" s="491">
        <v>30000</v>
      </c>
      <c r="J503" s="500" t="s">
        <v>2840</v>
      </c>
      <c r="K503" s="499" t="s">
        <v>36</v>
      </c>
      <c r="L503" s="491" t="s">
        <v>1415</v>
      </c>
      <c r="M503" s="490"/>
    </row>
    <row r="504" spans="1:13" s="664" customFormat="1" ht="48.75" customHeight="1">
      <c r="A504" s="1222"/>
      <c r="B504" s="1215"/>
      <c r="C504" s="716" t="s">
        <v>2841</v>
      </c>
      <c r="D504" s="491" t="s">
        <v>729</v>
      </c>
      <c r="E504" s="491">
        <v>157000</v>
      </c>
      <c r="F504" s="491">
        <v>95000</v>
      </c>
      <c r="G504" s="717">
        <v>10000</v>
      </c>
      <c r="H504" s="488"/>
      <c r="I504" s="491">
        <v>10000</v>
      </c>
      <c r="J504" s="500" t="s">
        <v>89</v>
      </c>
      <c r="K504" s="499" t="s">
        <v>36</v>
      </c>
      <c r="L504" s="491" t="s">
        <v>1381</v>
      </c>
      <c r="M504" s="490"/>
    </row>
    <row r="505" spans="1:13" s="664" customFormat="1" ht="35.25" customHeight="1">
      <c r="A505" s="1222"/>
      <c r="B505" s="1215"/>
      <c r="C505" s="746" t="s">
        <v>2842</v>
      </c>
      <c r="D505" s="491" t="s">
        <v>64</v>
      </c>
      <c r="E505" s="491">
        <v>35000</v>
      </c>
      <c r="F505" s="491"/>
      <c r="G505" s="717">
        <v>20000</v>
      </c>
      <c r="H505" s="491"/>
      <c r="I505" s="488">
        <v>20000</v>
      </c>
      <c r="J505" s="760" t="s">
        <v>89</v>
      </c>
      <c r="K505" s="499" t="s">
        <v>90</v>
      </c>
      <c r="L505" s="491" t="s">
        <v>1381</v>
      </c>
      <c r="M505" s="500"/>
    </row>
    <row r="506" spans="1:13" s="664" customFormat="1" ht="45" customHeight="1">
      <c r="A506" s="1221"/>
      <c r="B506" s="1216"/>
      <c r="C506" s="716" t="s">
        <v>2843</v>
      </c>
      <c r="D506" s="491" t="s">
        <v>34</v>
      </c>
      <c r="E506" s="491">
        <v>20000</v>
      </c>
      <c r="F506" s="491"/>
      <c r="G506" s="717">
        <v>11200</v>
      </c>
      <c r="H506" s="488"/>
      <c r="I506" s="491">
        <v>11200</v>
      </c>
      <c r="J506" s="500" t="s">
        <v>89</v>
      </c>
      <c r="K506" s="499" t="s">
        <v>271</v>
      </c>
      <c r="L506" s="491" t="s">
        <v>1556</v>
      </c>
      <c r="M506" s="490"/>
    </row>
  </sheetData>
  <protectedRanges>
    <protectedRange sqref="J478:K478 J399:J400 J459:K459 J452:J455 J460 J402:K402 K400 K454:K455" name="区域1_9_1"/>
    <protectedRange sqref="C215 C227 C225 C155" name="区域1"/>
    <protectedRange sqref="C496 C490 C480" name="区域1_9_3"/>
    <protectedRange sqref="L504 L162:L165 L155 L496 L225:L227 L490 L181:L185 L192:L193 L480 L246:L261 L187:L190 L319" name="区域1_9_2_2"/>
    <protectedRange sqref="C162" name="区域1_1"/>
  </protectedRanges>
  <autoFilter ref="A5:HP506"/>
  <mergeCells count="73">
    <mergeCell ref="A97:A99"/>
    <mergeCell ref="A2:M2"/>
    <mergeCell ref="A3:B3"/>
    <mergeCell ref="C3:E3"/>
    <mergeCell ref="G3:H3"/>
    <mergeCell ref="G4:I4"/>
    <mergeCell ref="A4:A5"/>
    <mergeCell ref="F4:F5"/>
    <mergeCell ref="J4:J5"/>
    <mergeCell ref="K4:K5"/>
    <mergeCell ref="L4:L5"/>
    <mergeCell ref="A13:A17"/>
    <mergeCell ref="A22:A23"/>
    <mergeCell ref="A26:A27"/>
    <mergeCell ref="A47:A50"/>
    <mergeCell ref="A90:A93"/>
    <mergeCell ref="A459:A461"/>
    <mergeCell ref="A100:A102"/>
    <mergeCell ref="A126:A128"/>
    <mergeCell ref="A199:A206"/>
    <mergeCell ref="A282:A288"/>
    <mergeCell ref="A292:A293"/>
    <mergeCell ref="A335:A338"/>
    <mergeCell ref="A339:A341"/>
    <mergeCell ref="A346:A349"/>
    <mergeCell ref="A380:A383"/>
    <mergeCell ref="A384:A386"/>
    <mergeCell ref="A391:A396"/>
    <mergeCell ref="A484:A489"/>
    <mergeCell ref="A491:A492"/>
    <mergeCell ref="A495:A506"/>
    <mergeCell ref="B4:B5"/>
    <mergeCell ref="B13:B17"/>
    <mergeCell ref="B22:B23"/>
    <mergeCell ref="B26:B27"/>
    <mergeCell ref="B47:B50"/>
    <mergeCell ref="B90:B93"/>
    <mergeCell ref="B97:B99"/>
    <mergeCell ref="A462:A464"/>
    <mergeCell ref="A465:A466"/>
    <mergeCell ref="A467:A470"/>
    <mergeCell ref="A471:A472"/>
    <mergeCell ref="A473:A477"/>
    <mergeCell ref="A479:A482"/>
    <mergeCell ref="E4:E5"/>
    <mergeCell ref="B462:B464"/>
    <mergeCell ref="B465:B466"/>
    <mergeCell ref="B467:B470"/>
    <mergeCell ref="B471:B472"/>
    <mergeCell ref="B339:B341"/>
    <mergeCell ref="B346:B349"/>
    <mergeCell ref="B380:B383"/>
    <mergeCell ref="B384:B386"/>
    <mergeCell ref="B391:B396"/>
    <mergeCell ref="B459:B461"/>
    <mergeCell ref="B100:B102"/>
    <mergeCell ref="B126:B128"/>
    <mergeCell ref="B199:B206"/>
    <mergeCell ref="B282:B288"/>
    <mergeCell ref="B292:B293"/>
    <mergeCell ref="B484:B489"/>
    <mergeCell ref="B491:B492"/>
    <mergeCell ref="B495:B506"/>
    <mergeCell ref="C4:C5"/>
    <mergeCell ref="D4:D5"/>
    <mergeCell ref="B473:B477"/>
    <mergeCell ref="B479:B482"/>
    <mergeCell ref="B335:B338"/>
    <mergeCell ref="M4:M5"/>
    <mergeCell ref="M335:M338"/>
    <mergeCell ref="M339:M341"/>
    <mergeCell ref="M346:M349"/>
    <mergeCell ref="M391:M396"/>
  </mergeCells>
  <phoneticPr fontId="47" type="noConversion"/>
  <dataValidations count="1">
    <dataValidation type="textLength" allowBlank="1" showInputMessage="1" showErrorMessage="1" sqref="C155 C162 C215 C225 C227 K400 J402:K402 J459:K459 J460 J478:K478 C480 C490 C496 J399:J400 J452:J455 K454:K455">
      <formula1>0</formula1>
      <formula2>200</formula2>
    </dataValidation>
  </dataValidations>
  <pageMargins left="0.7" right="0.7" top="0.75" bottom="0.75" header="0.3" footer="0.3"/>
  <headerFooter scaleWithDoc="0" alignWithMargins="0"/>
</worksheet>
</file>

<file path=xl/worksheets/sheet12.xml><?xml version="1.0" encoding="utf-8"?>
<worksheet xmlns="http://schemas.openxmlformats.org/spreadsheetml/2006/main" xmlns:r="http://schemas.openxmlformats.org/officeDocument/2006/relationships">
  <dimension ref="A1:GT151"/>
  <sheetViews>
    <sheetView workbookViewId="0">
      <selection activeCell="A29" sqref="A29:IV29"/>
    </sheetView>
  </sheetViews>
  <sheetFormatPr defaultRowHeight="14.25"/>
  <cols>
    <col min="1" max="1" width="6.75" style="669" customWidth="1"/>
    <col min="2" max="2" width="53.25" style="670" customWidth="1"/>
    <col min="3" max="3" width="73.75" style="670" customWidth="1"/>
    <col min="4" max="4" width="14.625" style="669" customWidth="1"/>
    <col min="5" max="5" width="15.625" style="669" customWidth="1"/>
    <col min="6" max="6" width="15.125" style="670" customWidth="1"/>
    <col min="7" max="16384" width="9" style="670"/>
  </cols>
  <sheetData>
    <row r="1" spans="1:6">
      <c r="A1" s="669" t="s">
        <v>1117</v>
      </c>
    </row>
    <row r="2" spans="1:6" ht="37.5" customHeight="1">
      <c r="A2" s="1240" t="s">
        <v>2844</v>
      </c>
      <c r="B2" s="1240"/>
      <c r="C2" s="1240"/>
      <c r="D2" s="1240"/>
      <c r="E2" s="1240"/>
      <c r="F2" s="1240"/>
    </row>
    <row r="3" spans="1:6" ht="18" customHeight="1">
      <c r="A3" s="1241"/>
      <c r="B3" s="1241"/>
      <c r="C3" s="1241"/>
      <c r="D3" s="1241"/>
      <c r="E3" s="1242" t="s">
        <v>0</v>
      </c>
      <c r="F3" s="1242"/>
    </row>
    <row r="4" spans="1:6" s="663" customFormat="1" ht="44.25" customHeight="1">
      <c r="A4" s="671" t="s">
        <v>1</v>
      </c>
      <c r="B4" s="671" t="s">
        <v>2</v>
      </c>
      <c r="C4" s="671" t="s">
        <v>3</v>
      </c>
      <c r="D4" s="672" t="s">
        <v>5</v>
      </c>
      <c r="E4" s="671" t="s">
        <v>15</v>
      </c>
      <c r="F4" s="671" t="s">
        <v>16</v>
      </c>
    </row>
    <row r="5" spans="1:6" s="664" customFormat="1" ht="27.75" customHeight="1">
      <c r="A5" s="673"/>
      <c r="B5" s="672" t="s">
        <v>2845</v>
      </c>
      <c r="C5" s="674"/>
      <c r="D5" s="672">
        <f>D6+D53+D87</f>
        <v>34246861.328308158</v>
      </c>
      <c r="E5" s="673"/>
      <c r="F5" s="675"/>
    </row>
    <row r="6" spans="1:6" s="664" customFormat="1" ht="36" customHeight="1">
      <c r="A6" s="671" t="s">
        <v>27</v>
      </c>
      <c r="B6" s="674" t="s">
        <v>2846</v>
      </c>
      <c r="C6" s="674"/>
      <c r="D6" s="672">
        <f>SUM(D7:D52)</f>
        <v>10772049.328308159</v>
      </c>
      <c r="E6" s="673"/>
      <c r="F6" s="675"/>
    </row>
    <row r="7" spans="1:6" s="663" customFormat="1" ht="36.75" customHeight="1">
      <c r="A7" s="673">
        <v>1</v>
      </c>
      <c r="B7" s="676" t="s">
        <v>2847</v>
      </c>
      <c r="C7" s="676" t="s">
        <v>2848</v>
      </c>
      <c r="D7" s="673">
        <v>200000</v>
      </c>
      <c r="E7" s="673" t="s">
        <v>2849</v>
      </c>
      <c r="F7" s="673"/>
    </row>
    <row r="8" spans="1:6" s="663" customFormat="1" ht="35.25" customHeight="1">
      <c r="A8" s="673">
        <v>2</v>
      </c>
      <c r="B8" s="676" t="s">
        <v>2850</v>
      </c>
      <c r="C8" s="676" t="s">
        <v>2851</v>
      </c>
      <c r="D8" s="673">
        <v>6097000</v>
      </c>
      <c r="E8" s="673" t="s">
        <v>2849</v>
      </c>
      <c r="F8" s="673"/>
    </row>
    <row r="9" spans="1:6" s="663" customFormat="1" ht="31.5" customHeight="1">
      <c r="A9" s="673">
        <v>3</v>
      </c>
      <c r="B9" s="677" t="s">
        <v>2852</v>
      </c>
      <c r="C9" s="677" t="s">
        <v>2853</v>
      </c>
      <c r="D9" s="678">
        <v>30000</v>
      </c>
      <c r="E9" s="678" t="s">
        <v>1381</v>
      </c>
      <c r="F9" s="673"/>
    </row>
    <row r="10" spans="1:6" s="663" customFormat="1" ht="39" customHeight="1">
      <c r="A10" s="673">
        <v>4</v>
      </c>
      <c r="B10" s="679" t="s">
        <v>2854</v>
      </c>
      <c r="C10" s="679" t="s">
        <v>2855</v>
      </c>
      <c r="D10" s="678">
        <v>132146</v>
      </c>
      <c r="E10" s="678" t="s">
        <v>1180</v>
      </c>
      <c r="F10" s="680"/>
    </row>
    <row r="11" spans="1:6" s="664" customFormat="1" ht="37.5" customHeight="1">
      <c r="A11" s="673">
        <v>5</v>
      </c>
      <c r="B11" s="679" t="s">
        <v>2856</v>
      </c>
      <c r="C11" s="679" t="s">
        <v>2857</v>
      </c>
      <c r="D11" s="678">
        <v>783000</v>
      </c>
      <c r="E11" s="673" t="s">
        <v>1756</v>
      </c>
      <c r="F11" s="675"/>
    </row>
    <row r="12" spans="1:6" s="664" customFormat="1" ht="59.25" customHeight="1">
      <c r="A12" s="673">
        <v>6</v>
      </c>
      <c r="B12" s="679" t="s">
        <v>2858</v>
      </c>
      <c r="C12" s="679" t="s">
        <v>2859</v>
      </c>
      <c r="D12" s="678">
        <v>1280000</v>
      </c>
      <c r="E12" s="678" t="s">
        <v>2860</v>
      </c>
      <c r="F12" s="675"/>
    </row>
    <row r="13" spans="1:6" s="664" customFormat="1" ht="39" customHeight="1">
      <c r="A13" s="673">
        <v>7</v>
      </c>
      <c r="B13" s="679" t="s">
        <v>2861</v>
      </c>
      <c r="C13" s="679" t="s">
        <v>2862</v>
      </c>
      <c r="D13" s="678">
        <v>156000</v>
      </c>
      <c r="E13" s="678" t="s">
        <v>1708</v>
      </c>
      <c r="F13" s="675"/>
    </row>
    <row r="14" spans="1:6" s="664" customFormat="1" ht="32.25" customHeight="1">
      <c r="A14" s="1236">
        <v>8</v>
      </c>
      <c r="B14" s="1238" t="s">
        <v>2863</v>
      </c>
      <c r="C14" s="679" t="s">
        <v>2864</v>
      </c>
      <c r="D14" s="678">
        <v>134400</v>
      </c>
      <c r="E14" s="678" t="s">
        <v>1386</v>
      </c>
      <c r="F14" s="675"/>
    </row>
    <row r="15" spans="1:6" s="664" customFormat="1" ht="32.25" customHeight="1">
      <c r="A15" s="1237"/>
      <c r="B15" s="1239"/>
      <c r="C15" s="679" t="s">
        <v>2865</v>
      </c>
      <c r="D15" s="678">
        <v>183499</v>
      </c>
      <c r="E15" s="678" t="s">
        <v>1386</v>
      </c>
      <c r="F15" s="675"/>
    </row>
    <row r="16" spans="1:6" s="664" customFormat="1" ht="34.5" customHeight="1">
      <c r="A16" s="673">
        <v>9</v>
      </c>
      <c r="B16" s="679" t="s">
        <v>2866</v>
      </c>
      <c r="C16" s="679" t="s">
        <v>2867</v>
      </c>
      <c r="D16" s="678">
        <v>94360</v>
      </c>
      <c r="E16" s="678" t="s">
        <v>1833</v>
      </c>
      <c r="F16" s="675" t="s">
        <v>2804</v>
      </c>
    </row>
    <row r="17" spans="1:6" s="664" customFormat="1" ht="33" customHeight="1">
      <c r="A17" s="673">
        <v>10</v>
      </c>
      <c r="B17" s="675" t="s">
        <v>2868</v>
      </c>
      <c r="C17" s="675" t="s">
        <v>2869</v>
      </c>
      <c r="D17" s="673">
        <v>9200</v>
      </c>
      <c r="E17" s="673" t="s">
        <v>1399</v>
      </c>
      <c r="F17" s="675"/>
    </row>
    <row r="18" spans="1:6" s="664" customFormat="1" ht="41.25" customHeight="1">
      <c r="A18" s="673">
        <v>11</v>
      </c>
      <c r="B18" s="679" t="s">
        <v>2870</v>
      </c>
      <c r="C18" s="679" t="s">
        <v>2871</v>
      </c>
      <c r="D18" s="678">
        <f>57860+15500</f>
        <v>73360</v>
      </c>
      <c r="E18" s="673" t="s">
        <v>1083</v>
      </c>
      <c r="F18" s="675" t="s">
        <v>2872</v>
      </c>
    </row>
    <row r="19" spans="1:6" s="664" customFormat="1" ht="103.5" customHeight="1">
      <c r="A19" s="673">
        <v>12</v>
      </c>
      <c r="B19" s="679" t="s">
        <v>2873</v>
      </c>
      <c r="C19" s="679" t="s">
        <v>2874</v>
      </c>
      <c r="D19" s="678">
        <v>51390</v>
      </c>
      <c r="E19" s="678" t="s">
        <v>2875</v>
      </c>
      <c r="F19" s="675" t="s">
        <v>2876</v>
      </c>
    </row>
    <row r="20" spans="1:6" s="664" customFormat="1" ht="36" customHeight="1">
      <c r="A20" s="673">
        <v>13</v>
      </c>
      <c r="B20" s="679" t="s">
        <v>2877</v>
      </c>
      <c r="C20" s="679" t="s">
        <v>2878</v>
      </c>
      <c r="D20" s="678">
        <v>5326</v>
      </c>
      <c r="E20" s="673" t="s">
        <v>1083</v>
      </c>
      <c r="F20" s="675" t="s">
        <v>2879</v>
      </c>
    </row>
    <row r="21" spans="1:6" s="664" customFormat="1" ht="38.25" customHeight="1">
      <c r="A21" s="673">
        <v>14</v>
      </c>
      <c r="B21" s="679" t="s">
        <v>2880</v>
      </c>
      <c r="C21" s="679" t="s">
        <v>2881</v>
      </c>
      <c r="D21" s="678">
        <v>3526</v>
      </c>
      <c r="E21" s="673" t="s">
        <v>1083</v>
      </c>
      <c r="F21" s="675"/>
    </row>
    <row r="22" spans="1:6" s="664" customFormat="1" ht="38.25" customHeight="1">
      <c r="A22" s="673">
        <v>15</v>
      </c>
      <c r="B22" s="679" t="s">
        <v>2882</v>
      </c>
      <c r="C22" s="679" t="s">
        <v>2883</v>
      </c>
      <c r="D22" s="678">
        <v>2671</v>
      </c>
      <c r="E22" s="673" t="s">
        <v>1083</v>
      </c>
      <c r="F22" s="675"/>
    </row>
    <row r="23" spans="1:6" s="664" customFormat="1" ht="38.25" customHeight="1">
      <c r="A23" s="673">
        <v>16</v>
      </c>
      <c r="B23" s="679" t="s">
        <v>2884</v>
      </c>
      <c r="C23" s="679" t="s">
        <v>2885</v>
      </c>
      <c r="D23" s="678">
        <v>11786</v>
      </c>
      <c r="E23" s="673" t="s">
        <v>1083</v>
      </c>
      <c r="F23" s="675"/>
    </row>
    <row r="24" spans="1:6" s="664" customFormat="1" ht="38.25" customHeight="1">
      <c r="A24" s="673">
        <v>17</v>
      </c>
      <c r="B24" s="679" t="s">
        <v>2886</v>
      </c>
      <c r="C24" s="679" t="s">
        <v>2887</v>
      </c>
      <c r="D24" s="678">
        <v>1949</v>
      </c>
      <c r="E24" s="673" t="s">
        <v>1083</v>
      </c>
      <c r="F24" s="675"/>
    </row>
    <row r="25" spans="1:6" s="664" customFormat="1" ht="38.25" customHeight="1">
      <c r="A25" s="673">
        <v>18</v>
      </c>
      <c r="B25" s="679" t="s">
        <v>2888</v>
      </c>
      <c r="C25" s="679" t="s">
        <v>2889</v>
      </c>
      <c r="D25" s="678">
        <v>26730</v>
      </c>
      <c r="E25" s="673" t="s">
        <v>1083</v>
      </c>
      <c r="F25" s="675"/>
    </row>
    <row r="26" spans="1:6" s="664" customFormat="1" ht="38.25" customHeight="1">
      <c r="A26" s="673">
        <v>19</v>
      </c>
      <c r="B26" s="679" t="s">
        <v>2890</v>
      </c>
      <c r="C26" s="679" t="s">
        <v>2891</v>
      </c>
      <c r="D26" s="678">
        <v>3000</v>
      </c>
      <c r="E26" s="673" t="s">
        <v>1083</v>
      </c>
      <c r="F26" s="675"/>
    </row>
    <row r="27" spans="1:6" s="664" customFormat="1" ht="60" customHeight="1">
      <c r="A27" s="673">
        <v>20</v>
      </c>
      <c r="B27" s="680" t="s">
        <v>2892</v>
      </c>
      <c r="C27" s="680" t="s">
        <v>2893</v>
      </c>
      <c r="D27" s="678">
        <v>44066</v>
      </c>
      <c r="E27" s="678" t="s">
        <v>2894</v>
      </c>
      <c r="F27" s="675" t="s">
        <v>2895</v>
      </c>
    </row>
    <row r="28" spans="1:6" s="664" customFormat="1" ht="52.5" customHeight="1">
      <c r="A28" s="673">
        <v>21</v>
      </c>
      <c r="B28" s="680" t="s">
        <v>2896</v>
      </c>
      <c r="C28" s="680" t="s">
        <v>2897</v>
      </c>
      <c r="D28" s="678">
        <v>11220</v>
      </c>
      <c r="E28" s="673" t="s">
        <v>1083</v>
      </c>
      <c r="F28" s="675" t="s">
        <v>2898</v>
      </c>
    </row>
    <row r="29" spans="1:6" s="664" customFormat="1" ht="42.75" customHeight="1">
      <c r="A29" s="673">
        <v>22</v>
      </c>
      <c r="B29" s="679" t="s">
        <v>2899</v>
      </c>
      <c r="C29" s="679" t="s">
        <v>2900</v>
      </c>
      <c r="D29" s="678">
        <v>119972.69</v>
      </c>
      <c r="E29" s="673" t="s">
        <v>1399</v>
      </c>
      <c r="F29" s="675" t="s">
        <v>2901</v>
      </c>
    </row>
    <row r="30" spans="1:6" s="664" customFormat="1" ht="42" customHeight="1">
      <c r="A30" s="673">
        <v>23</v>
      </c>
      <c r="B30" s="679" t="s">
        <v>2902</v>
      </c>
      <c r="C30" s="679" t="s">
        <v>2903</v>
      </c>
      <c r="D30" s="678">
        <v>11162.5488</v>
      </c>
      <c r="E30" s="673" t="s">
        <v>1399</v>
      </c>
      <c r="F30" s="675" t="s">
        <v>2904</v>
      </c>
    </row>
    <row r="31" spans="1:6" s="664" customFormat="1" ht="36" customHeight="1">
      <c r="A31" s="673">
        <v>24</v>
      </c>
      <c r="B31" s="679" t="s">
        <v>2905</v>
      </c>
      <c r="C31" s="679" t="s">
        <v>2906</v>
      </c>
      <c r="D31" s="678">
        <v>24274.185000000001</v>
      </c>
      <c r="E31" s="673" t="s">
        <v>2907</v>
      </c>
      <c r="F31" s="675" t="s">
        <v>2908</v>
      </c>
    </row>
    <row r="32" spans="1:6" s="664" customFormat="1" ht="36.75" customHeight="1">
      <c r="A32" s="673">
        <v>25</v>
      </c>
      <c r="B32" s="679" t="s">
        <v>2909</v>
      </c>
      <c r="C32" s="679" t="s">
        <v>2910</v>
      </c>
      <c r="D32" s="678">
        <v>8093.8631999999998</v>
      </c>
      <c r="E32" s="673" t="s">
        <v>1399</v>
      </c>
      <c r="F32" s="675"/>
    </row>
    <row r="33" spans="1:6" s="664" customFormat="1" ht="33" customHeight="1">
      <c r="A33" s="673">
        <v>26</v>
      </c>
      <c r="B33" s="679" t="s">
        <v>2911</v>
      </c>
      <c r="C33" s="679" t="s">
        <v>2912</v>
      </c>
      <c r="D33" s="678">
        <v>3330.7355881578942</v>
      </c>
      <c r="E33" s="673" t="s">
        <v>1399</v>
      </c>
      <c r="F33" s="675"/>
    </row>
    <row r="34" spans="1:6" s="664" customFormat="1" ht="36" customHeight="1">
      <c r="A34" s="673">
        <v>27</v>
      </c>
      <c r="B34" s="679" t="s">
        <v>2913</v>
      </c>
      <c r="C34" s="679" t="s">
        <v>2914</v>
      </c>
      <c r="D34" s="678">
        <v>840</v>
      </c>
      <c r="E34" s="673" t="s">
        <v>1399</v>
      </c>
      <c r="F34" s="675" t="s">
        <v>2908</v>
      </c>
    </row>
    <row r="35" spans="1:6" s="664" customFormat="1" ht="35.25" customHeight="1">
      <c r="A35" s="673">
        <v>28</v>
      </c>
      <c r="B35" s="679" t="s">
        <v>2915</v>
      </c>
      <c r="C35" s="679" t="s">
        <v>2916</v>
      </c>
      <c r="D35" s="678">
        <v>62925.818800000001</v>
      </c>
      <c r="E35" s="673" t="s">
        <v>2740</v>
      </c>
      <c r="F35" s="675" t="s">
        <v>2917</v>
      </c>
    </row>
    <row r="36" spans="1:6" s="664" customFormat="1" ht="64.5" customHeight="1">
      <c r="A36" s="673">
        <v>29</v>
      </c>
      <c r="B36" s="679" t="s">
        <v>2918</v>
      </c>
      <c r="C36" s="679" t="s">
        <v>2919</v>
      </c>
      <c r="D36" s="678">
        <v>21180.050640000001</v>
      </c>
      <c r="E36" s="673" t="s">
        <v>1083</v>
      </c>
      <c r="F36" s="675" t="s">
        <v>2920</v>
      </c>
    </row>
    <row r="37" spans="1:6" s="664" customFormat="1" ht="42.75" customHeight="1">
      <c r="A37" s="673">
        <v>30</v>
      </c>
      <c r="B37" s="679" t="s">
        <v>2921</v>
      </c>
      <c r="C37" s="679" t="s">
        <v>2922</v>
      </c>
      <c r="D37" s="678">
        <v>35000</v>
      </c>
      <c r="E37" s="673" t="s">
        <v>1083</v>
      </c>
      <c r="F37" s="675" t="s">
        <v>2923</v>
      </c>
    </row>
    <row r="38" spans="1:6" s="664" customFormat="1" ht="48" customHeight="1">
      <c r="A38" s="673">
        <v>31</v>
      </c>
      <c r="B38" s="680" t="s">
        <v>2924</v>
      </c>
      <c r="C38" s="680" t="s">
        <v>2925</v>
      </c>
      <c r="D38" s="673">
        <v>7030</v>
      </c>
      <c r="E38" s="678" t="s">
        <v>2926</v>
      </c>
      <c r="F38" s="675" t="s">
        <v>2804</v>
      </c>
    </row>
    <row r="39" spans="1:6" s="664" customFormat="1" ht="33.75" customHeight="1">
      <c r="A39" s="673">
        <v>32</v>
      </c>
      <c r="B39" s="680" t="s">
        <v>2927</v>
      </c>
      <c r="C39" s="680" t="s">
        <v>2928</v>
      </c>
      <c r="D39" s="673">
        <v>900</v>
      </c>
      <c r="E39" s="678" t="s">
        <v>2929</v>
      </c>
      <c r="F39" s="675"/>
    </row>
    <row r="40" spans="1:6" s="664" customFormat="1" ht="42.75" customHeight="1">
      <c r="A40" s="673">
        <v>33</v>
      </c>
      <c r="B40" s="680" t="s">
        <v>2930</v>
      </c>
      <c r="C40" s="680" t="s">
        <v>2931</v>
      </c>
      <c r="D40" s="673">
        <v>3026</v>
      </c>
      <c r="E40" s="678" t="s">
        <v>1844</v>
      </c>
      <c r="F40" s="677" t="s">
        <v>2932</v>
      </c>
    </row>
    <row r="41" spans="1:6" s="664" customFormat="1" ht="37.5" customHeight="1">
      <c r="A41" s="673">
        <v>34</v>
      </c>
      <c r="B41" s="680" t="s">
        <v>2933</v>
      </c>
      <c r="C41" s="680" t="s">
        <v>2934</v>
      </c>
      <c r="D41" s="673">
        <v>72000</v>
      </c>
      <c r="E41" s="678" t="s">
        <v>1833</v>
      </c>
      <c r="F41" s="677" t="s">
        <v>2908</v>
      </c>
    </row>
    <row r="42" spans="1:6" s="664" customFormat="1" ht="32.25" customHeight="1">
      <c r="A42" s="673">
        <v>35</v>
      </c>
      <c r="B42" s="679" t="s">
        <v>2935</v>
      </c>
      <c r="C42" s="679" t="s">
        <v>2936</v>
      </c>
      <c r="D42" s="678">
        <v>150000</v>
      </c>
      <c r="E42" s="678" t="s">
        <v>1399</v>
      </c>
      <c r="F42" s="675"/>
    </row>
    <row r="43" spans="1:6" s="664" customFormat="1" ht="42" customHeight="1">
      <c r="A43" s="673">
        <v>36</v>
      </c>
      <c r="B43" s="679" t="s">
        <v>2937</v>
      </c>
      <c r="C43" s="679" t="s">
        <v>2938</v>
      </c>
      <c r="D43" s="678">
        <v>4945.2652799999996</v>
      </c>
      <c r="E43" s="673" t="s">
        <v>1399</v>
      </c>
      <c r="F43" s="675" t="s">
        <v>2939</v>
      </c>
    </row>
    <row r="44" spans="1:6" s="664" customFormat="1" ht="36" customHeight="1">
      <c r="A44" s="673">
        <v>37</v>
      </c>
      <c r="B44" s="679" t="s">
        <v>2940</v>
      </c>
      <c r="C44" s="679" t="s">
        <v>2941</v>
      </c>
      <c r="D44" s="678">
        <v>43022.654999999999</v>
      </c>
      <c r="E44" s="673" t="s">
        <v>1083</v>
      </c>
      <c r="F44" s="675" t="s">
        <v>2908</v>
      </c>
    </row>
    <row r="45" spans="1:6" s="665" customFormat="1" ht="41.25" customHeight="1">
      <c r="A45" s="673">
        <v>38</v>
      </c>
      <c r="B45" s="679" t="s">
        <v>2942</v>
      </c>
      <c r="C45" s="679" t="s">
        <v>2943</v>
      </c>
      <c r="D45" s="678">
        <v>21147.516</v>
      </c>
      <c r="E45" s="678" t="s">
        <v>1083</v>
      </c>
      <c r="F45" s="675"/>
    </row>
    <row r="46" spans="1:6" s="664" customFormat="1" ht="39" customHeight="1">
      <c r="A46" s="673">
        <v>39</v>
      </c>
      <c r="B46" s="677" t="s">
        <v>2944</v>
      </c>
      <c r="C46" s="677" t="s">
        <v>2945</v>
      </c>
      <c r="D46" s="678">
        <v>77088</v>
      </c>
      <c r="E46" s="678" t="s">
        <v>1083</v>
      </c>
      <c r="F46" s="675"/>
    </row>
    <row r="47" spans="1:6" s="664" customFormat="1" ht="34.5" customHeight="1">
      <c r="A47" s="673">
        <v>40</v>
      </c>
      <c r="B47" s="679" t="s">
        <v>2946</v>
      </c>
      <c r="C47" s="679" t="s">
        <v>2947</v>
      </c>
      <c r="D47" s="678">
        <v>6481</v>
      </c>
      <c r="E47" s="673" t="s">
        <v>1194</v>
      </c>
      <c r="F47" s="675"/>
    </row>
    <row r="48" spans="1:6" s="664" customFormat="1" ht="36.75" customHeight="1">
      <c r="A48" s="673">
        <v>41</v>
      </c>
      <c r="B48" s="679" t="s">
        <v>2948</v>
      </c>
      <c r="C48" s="679" t="s">
        <v>2949</v>
      </c>
      <c r="D48" s="678">
        <v>82000</v>
      </c>
      <c r="E48" s="673" t="s">
        <v>1194</v>
      </c>
      <c r="F48" s="675"/>
    </row>
    <row r="49" spans="1:6" s="664" customFormat="1" ht="36.75" customHeight="1">
      <c r="A49" s="673">
        <v>42</v>
      </c>
      <c r="B49" s="681" t="s">
        <v>2950</v>
      </c>
      <c r="C49" s="679" t="s">
        <v>2951</v>
      </c>
      <c r="D49" s="678">
        <v>213000</v>
      </c>
      <c r="E49" s="673" t="s">
        <v>1194</v>
      </c>
      <c r="F49" s="675"/>
    </row>
    <row r="50" spans="1:6" s="664" customFormat="1" ht="31.5" customHeight="1">
      <c r="A50" s="673">
        <v>43</v>
      </c>
      <c r="B50" s="677" t="s">
        <v>2952</v>
      </c>
      <c r="C50" s="677" t="s">
        <v>2953</v>
      </c>
      <c r="D50" s="678">
        <v>30000</v>
      </c>
      <c r="E50" s="678" t="s">
        <v>1194</v>
      </c>
      <c r="F50" s="675"/>
    </row>
    <row r="51" spans="1:6" s="664" customFormat="1" ht="41.25" customHeight="1">
      <c r="A51" s="673">
        <v>44</v>
      </c>
      <c r="B51" s="677" t="s">
        <v>2954</v>
      </c>
      <c r="C51" s="677" t="s">
        <v>2955</v>
      </c>
      <c r="D51" s="678">
        <v>414000</v>
      </c>
      <c r="E51" s="678" t="s">
        <v>1180</v>
      </c>
      <c r="F51" s="675"/>
    </row>
    <row r="52" spans="1:6" s="664" customFormat="1" ht="40.5" customHeight="1">
      <c r="A52" s="673">
        <v>45</v>
      </c>
      <c r="B52" s="675" t="s">
        <v>2956</v>
      </c>
      <c r="C52" s="675" t="s">
        <v>923</v>
      </c>
      <c r="D52" s="673">
        <v>26000</v>
      </c>
      <c r="E52" s="673" t="s">
        <v>1415</v>
      </c>
      <c r="F52" s="675"/>
    </row>
    <row r="53" spans="1:6" s="664" customFormat="1" ht="32.25" customHeight="1">
      <c r="A53" s="671" t="s">
        <v>150</v>
      </c>
      <c r="B53" s="674" t="s">
        <v>2957</v>
      </c>
      <c r="C53" s="674"/>
      <c r="D53" s="672">
        <f>SUM(D54:D86)</f>
        <v>18764328</v>
      </c>
      <c r="E53" s="673"/>
      <c r="F53" s="675"/>
    </row>
    <row r="54" spans="1:6" s="664" customFormat="1" ht="30.75" customHeight="1">
      <c r="A54" s="682">
        <v>46</v>
      </c>
      <c r="B54" s="680" t="s">
        <v>2958</v>
      </c>
      <c r="C54" s="680" t="s">
        <v>2959</v>
      </c>
      <c r="D54" s="673">
        <v>200000</v>
      </c>
      <c r="E54" s="673" t="s">
        <v>1194</v>
      </c>
      <c r="F54" s="675"/>
    </row>
    <row r="55" spans="1:6" s="664" customFormat="1" ht="36" customHeight="1">
      <c r="A55" s="682">
        <v>47</v>
      </c>
      <c r="B55" s="680" t="s">
        <v>2960</v>
      </c>
      <c r="C55" s="680" t="s">
        <v>2961</v>
      </c>
      <c r="D55" s="673">
        <v>600000</v>
      </c>
      <c r="E55" s="673" t="s">
        <v>1194</v>
      </c>
      <c r="F55" s="675"/>
    </row>
    <row r="56" spans="1:6" s="664" customFormat="1" ht="32.25" customHeight="1">
      <c r="A56" s="682">
        <v>48</v>
      </c>
      <c r="B56" s="675" t="s">
        <v>2962</v>
      </c>
      <c r="C56" s="675" t="s">
        <v>2963</v>
      </c>
      <c r="D56" s="678">
        <v>6660000</v>
      </c>
      <c r="E56" s="673" t="s">
        <v>1180</v>
      </c>
      <c r="F56" s="673"/>
    </row>
    <row r="57" spans="1:6" s="664" customFormat="1" ht="37.5" customHeight="1">
      <c r="A57" s="682">
        <v>49</v>
      </c>
      <c r="B57" s="675" t="s">
        <v>2964</v>
      </c>
      <c r="C57" s="675" t="s">
        <v>2965</v>
      </c>
      <c r="D57" s="673">
        <v>230000</v>
      </c>
      <c r="E57" s="673" t="s">
        <v>2966</v>
      </c>
      <c r="F57" s="675"/>
    </row>
    <row r="58" spans="1:6" s="664" customFormat="1" ht="37.5" customHeight="1">
      <c r="A58" s="682">
        <v>50</v>
      </c>
      <c r="B58" s="675" t="s">
        <v>2967</v>
      </c>
      <c r="C58" s="675" t="s">
        <v>2968</v>
      </c>
      <c r="D58" s="673">
        <v>7228</v>
      </c>
      <c r="E58" s="673" t="s">
        <v>1399</v>
      </c>
      <c r="F58" s="675"/>
    </row>
    <row r="59" spans="1:6" s="664" customFormat="1" ht="47.25" customHeight="1">
      <c r="A59" s="682">
        <v>51</v>
      </c>
      <c r="B59" s="675" t="s">
        <v>2969</v>
      </c>
      <c r="C59" s="675" t="s">
        <v>2970</v>
      </c>
      <c r="D59" s="673">
        <v>30000</v>
      </c>
      <c r="E59" s="673" t="s">
        <v>1399</v>
      </c>
      <c r="F59" s="675"/>
    </row>
    <row r="60" spans="1:6" s="664" customFormat="1" ht="34.5" customHeight="1">
      <c r="A60" s="682">
        <v>52</v>
      </c>
      <c r="B60" s="679" t="s">
        <v>2971</v>
      </c>
      <c r="C60" s="679" t="s">
        <v>2972</v>
      </c>
      <c r="D60" s="678">
        <v>10000</v>
      </c>
      <c r="E60" s="678" t="s">
        <v>1399</v>
      </c>
      <c r="F60" s="675"/>
    </row>
    <row r="61" spans="1:6" s="664" customFormat="1" ht="34.5" customHeight="1">
      <c r="A61" s="682">
        <v>53</v>
      </c>
      <c r="B61" s="679" t="s">
        <v>2973</v>
      </c>
      <c r="C61" s="679" t="s">
        <v>2974</v>
      </c>
      <c r="D61" s="678">
        <v>7000</v>
      </c>
      <c r="E61" s="678" t="s">
        <v>1083</v>
      </c>
      <c r="F61" s="675"/>
    </row>
    <row r="62" spans="1:6" s="664" customFormat="1" ht="34.5" customHeight="1">
      <c r="A62" s="682">
        <v>54</v>
      </c>
      <c r="B62" s="679" t="s">
        <v>2975</v>
      </c>
      <c r="C62" s="679" t="s">
        <v>2976</v>
      </c>
      <c r="D62" s="678">
        <v>12000</v>
      </c>
      <c r="E62" s="678" t="s">
        <v>1083</v>
      </c>
      <c r="F62" s="675"/>
    </row>
    <row r="63" spans="1:6" s="664" customFormat="1" ht="34.5" customHeight="1">
      <c r="A63" s="682">
        <v>55</v>
      </c>
      <c r="B63" s="679" t="s">
        <v>2977</v>
      </c>
      <c r="C63" s="679" t="s">
        <v>2978</v>
      </c>
      <c r="D63" s="678">
        <v>7500</v>
      </c>
      <c r="E63" s="678" t="s">
        <v>1083</v>
      </c>
      <c r="F63" s="675"/>
    </row>
    <row r="64" spans="1:6" s="664" customFormat="1" ht="34.5" customHeight="1">
      <c r="A64" s="682">
        <v>56</v>
      </c>
      <c r="B64" s="679" t="s">
        <v>2979</v>
      </c>
      <c r="C64" s="679" t="s">
        <v>2980</v>
      </c>
      <c r="D64" s="678">
        <v>7500</v>
      </c>
      <c r="E64" s="678" t="s">
        <v>1083</v>
      </c>
      <c r="F64" s="675"/>
    </row>
    <row r="65" spans="1:202" s="664" customFormat="1" ht="31.5" customHeight="1">
      <c r="A65" s="682">
        <v>57</v>
      </c>
      <c r="B65" s="679" t="s">
        <v>2981</v>
      </c>
      <c r="C65" s="679" t="s">
        <v>2982</v>
      </c>
      <c r="D65" s="678">
        <v>20000</v>
      </c>
      <c r="E65" s="678" t="s">
        <v>1194</v>
      </c>
      <c r="F65" s="675"/>
    </row>
    <row r="66" spans="1:202" s="664" customFormat="1" ht="35.25" customHeight="1">
      <c r="A66" s="682">
        <v>58</v>
      </c>
      <c r="B66" s="679" t="s">
        <v>2983</v>
      </c>
      <c r="C66" s="675" t="s">
        <v>2984</v>
      </c>
      <c r="D66" s="673">
        <v>50000</v>
      </c>
      <c r="E66" s="673" t="s">
        <v>1194</v>
      </c>
      <c r="F66" s="675"/>
    </row>
    <row r="67" spans="1:202" s="664" customFormat="1" ht="35.25" customHeight="1">
      <c r="A67" s="682">
        <v>59</v>
      </c>
      <c r="B67" s="679" t="s">
        <v>2985</v>
      </c>
      <c r="C67" s="679" t="s">
        <v>2986</v>
      </c>
      <c r="D67" s="678">
        <v>18000</v>
      </c>
      <c r="E67" s="678" t="s">
        <v>1194</v>
      </c>
      <c r="F67" s="675"/>
    </row>
    <row r="68" spans="1:202" s="664" customFormat="1" ht="34.5" customHeight="1">
      <c r="A68" s="682">
        <v>60</v>
      </c>
      <c r="B68" s="679" t="s">
        <v>2987</v>
      </c>
      <c r="C68" s="680" t="s">
        <v>2988</v>
      </c>
      <c r="D68" s="673">
        <v>3000000</v>
      </c>
      <c r="E68" s="673" t="s">
        <v>1180</v>
      </c>
      <c r="F68" s="675"/>
    </row>
    <row r="69" spans="1:202" s="664" customFormat="1" ht="30.75" customHeight="1">
      <c r="A69" s="682">
        <v>61</v>
      </c>
      <c r="B69" s="675" t="s">
        <v>2989</v>
      </c>
      <c r="C69" s="675" t="s">
        <v>2990</v>
      </c>
      <c r="D69" s="678">
        <v>20000</v>
      </c>
      <c r="E69" s="673" t="s">
        <v>1180</v>
      </c>
      <c r="F69" s="675"/>
    </row>
    <row r="70" spans="1:202" s="664" customFormat="1" ht="30.75" customHeight="1">
      <c r="A70" s="682">
        <v>62</v>
      </c>
      <c r="B70" s="675" t="s">
        <v>2991</v>
      </c>
      <c r="C70" s="675" t="s">
        <v>2992</v>
      </c>
      <c r="D70" s="678">
        <v>150000</v>
      </c>
      <c r="E70" s="673" t="s">
        <v>1180</v>
      </c>
      <c r="F70" s="675"/>
    </row>
    <row r="71" spans="1:202" s="666" customFormat="1" ht="27.75" customHeight="1">
      <c r="A71" s="682">
        <v>63</v>
      </c>
      <c r="B71" s="675" t="s">
        <v>2993</v>
      </c>
      <c r="C71" s="675" t="s">
        <v>2994</v>
      </c>
      <c r="D71" s="673">
        <v>30000</v>
      </c>
      <c r="E71" s="673" t="s">
        <v>1415</v>
      </c>
      <c r="F71" s="675"/>
    </row>
    <row r="72" spans="1:202" s="666" customFormat="1" ht="32.25" customHeight="1">
      <c r="A72" s="682">
        <v>64</v>
      </c>
      <c r="B72" s="675" t="s">
        <v>2995</v>
      </c>
      <c r="C72" s="675" t="s">
        <v>2996</v>
      </c>
      <c r="D72" s="673">
        <v>3100</v>
      </c>
      <c r="E72" s="673" t="s">
        <v>1415</v>
      </c>
      <c r="F72" s="675"/>
    </row>
    <row r="73" spans="1:202" s="664" customFormat="1" ht="31.5" customHeight="1">
      <c r="A73" s="682">
        <v>65</v>
      </c>
      <c r="B73" s="681" t="s">
        <v>2997</v>
      </c>
      <c r="C73" s="679" t="s">
        <v>2998</v>
      </c>
      <c r="D73" s="683">
        <v>210000</v>
      </c>
      <c r="E73" s="673" t="s">
        <v>1194</v>
      </c>
      <c r="F73" s="680"/>
      <c r="G73" s="684"/>
      <c r="H73" s="663"/>
      <c r="K73" s="690"/>
      <c r="L73" s="690"/>
      <c r="M73" s="691"/>
      <c r="N73" s="692"/>
      <c r="O73" s="668"/>
      <c r="Q73" s="663"/>
      <c r="R73" s="693"/>
      <c r="S73" s="692"/>
      <c r="T73" s="684"/>
      <c r="U73" s="694"/>
      <c r="V73" s="684"/>
      <c r="W73" s="695"/>
      <c r="X73" s="684"/>
      <c r="Y73" s="663"/>
      <c r="AB73" s="690"/>
      <c r="AC73" s="690"/>
      <c r="AD73" s="691"/>
      <c r="AE73" s="692"/>
      <c r="AF73" s="668"/>
      <c r="AH73" s="663"/>
      <c r="AI73" s="693"/>
      <c r="AJ73" s="692"/>
      <c r="AK73" s="684"/>
      <c r="AL73" s="694"/>
      <c r="AM73" s="684"/>
      <c r="AN73" s="695"/>
      <c r="AO73" s="684"/>
      <c r="AP73" s="663"/>
      <c r="AS73" s="690"/>
      <c r="AT73" s="690"/>
      <c r="AU73" s="691"/>
      <c r="AV73" s="692"/>
      <c r="AW73" s="668"/>
      <c r="AY73" s="663"/>
      <c r="AZ73" s="693"/>
      <c r="BA73" s="692"/>
      <c r="BB73" s="684"/>
      <c r="BC73" s="694"/>
      <c r="BD73" s="684"/>
      <c r="BE73" s="695"/>
      <c r="BF73" s="684"/>
      <c r="BG73" s="663"/>
      <c r="BJ73" s="690"/>
      <c r="BK73" s="690"/>
      <c r="BL73" s="691"/>
      <c r="BM73" s="692"/>
      <c r="BN73" s="668"/>
      <c r="BP73" s="663"/>
      <c r="BQ73" s="693"/>
      <c r="BR73" s="692"/>
      <c r="BS73" s="684"/>
      <c r="BT73" s="694"/>
      <c r="BU73" s="684"/>
      <c r="BV73" s="695"/>
      <c r="BW73" s="684"/>
      <c r="BX73" s="663"/>
      <c r="CA73" s="690"/>
      <c r="CB73" s="690"/>
      <c r="CC73" s="691"/>
      <c r="CD73" s="692"/>
      <c r="CE73" s="668"/>
      <c r="CG73" s="663"/>
      <c r="CH73" s="693"/>
      <c r="CI73" s="692"/>
      <c r="CJ73" s="684"/>
      <c r="CK73" s="694"/>
      <c r="CL73" s="684"/>
      <c r="CM73" s="695"/>
      <c r="CN73" s="684"/>
      <c r="CO73" s="663"/>
      <c r="CR73" s="690"/>
      <c r="CS73" s="690"/>
      <c r="CT73" s="691"/>
      <c r="CU73" s="692"/>
      <c r="CV73" s="668"/>
      <c r="CX73" s="663"/>
      <c r="CY73" s="693"/>
      <c r="CZ73" s="692"/>
      <c r="DA73" s="684"/>
      <c r="DB73" s="694"/>
      <c r="DC73" s="684"/>
      <c r="DD73" s="695"/>
      <c r="DE73" s="684"/>
      <c r="DF73" s="663"/>
      <c r="DI73" s="690"/>
      <c r="DJ73" s="690"/>
      <c r="DK73" s="691"/>
      <c r="DL73" s="692"/>
      <c r="DM73" s="668"/>
      <c r="DO73" s="663"/>
      <c r="DP73" s="693"/>
      <c r="DQ73" s="692"/>
      <c r="DR73" s="684"/>
      <c r="DS73" s="694"/>
      <c r="DT73" s="684"/>
      <c r="DU73" s="695"/>
      <c r="DV73" s="684"/>
      <c r="DW73" s="663"/>
      <c r="DZ73" s="690"/>
      <c r="EA73" s="690"/>
      <c r="EB73" s="691"/>
      <c r="EC73" s="692"/>
      <c r="ED73" s="668"/>
      <c r="EF73" s="663"/>
      <c r="EG73" s="693"/>
      <c r="EH73" s="692"/>
      <c r="EI73" s="684"/>
      <c r="EJ73" s="694"/>
      <c r="EK73" s="684"/>
      <c r="EL73" s="695"/>
      <c r="EM73" s="684"/>
      <c r="EN73" s="663"/>
      <c r="EQ73" s="690"/>
      <c r="ER73" s="690"/>
      <c r="ES73" s="691"/>
      <c r="ET73" s="692"/>
      <c r="EU73" s="668"/>
      <c r="EW73" s="663"/>
      <c r="EX73" s="693"/>
      <c r="EY73" s="692"/>
      <c r="EZ73" s="684"/>
      <c r="FA73" s="694"/>
      <c r="FB73" s="684"/>
      <c r="FC73" s="695"/>
      <c r="FD73" s="684"/>
      <c r="FE73" s="663"/>
      <c r="FH73" s="690"/>
      <c r="FI73" s="690"/>
      <c r="FJ73" s="691"/>
      <c r="FK73" s="692"/>
      <c r="FL73" s="668"/>
      <c r="FN73" s="663"/>
      <c r="FO73" s="693"/>
      <c r="FP73" s="692"/>
      <c r="FQ73" s="684"/>
      <c r="FR73" s="694"/>
      <c r="FS73" s="684"/>
      <c r="FT73" s="695"/>
      <c r="FU73" s="684"/>
      <c r="FV73" s="663"/>
      <c r="FY73" s="690"/>
      <c r="FZ73" s="690"/>
      <c r="GA73" s="691"/>
      <c r="GB73" s="692"/>
      <c r="GC73" s="668"/>
      <c r="GE73" s="663"/>
      <c r="GF73" s="693"/>
      <c r="GG73" s="692"/>
      <c r="GH73" s="684"/>
      <c r="GI73" s="694"/>
      <c r="GJ73" s="684"/>
      <c r="GK73" s="695"/>
      <c r="GL73" s="684"/>
      <c r="GM73" s="663"/>
      <c r="GP73" s="690"/>
      <c r="GQ73" s="690"/>
      <c r="GR73" s="691"/>
      <c r="GS73" s="692"/>
      <c r="GT73" s="668"/>
    </row>
    <row r="74" spans="1:202" s="663" customFormat="1" ht="39" customHeight="1">
      <c r="A74" s="682">
        <v>66</v>
      </c>
      <c r="B74" s="675" t="s">
        <v>2999</v>
      </c>
      <c r="C74" s="675" t="s">
        <v>3000</v>
      </c>
      <c r="D74" s="678">
        <v>7000000</v>
      </c>
      <c r="E74" s="673" t="s">
        <v>1194</v>
      </c>
      <c r="F74" s="673"/>
    </row>
    <row r="75" spans="1:202" s="664" customFormat="1" ht="30.75" customHeight="1">
      <c r="A75" s="682">
        <v>67</v>
      </c>
      <c r="B75" s="675" t="s">
        <v>3001</v>
      </c>
      <c r="C75" s="679" t="s">
        <v>3002</v>
      </c>
      <c r="D75" s="678">
        <v>88500</v>
      </c>
      <c r="E75" s="673" t="s">
        <v>1556</v>
      </c>
      <c r="F75" s="675"/>
    </row>
    <row r="76" spans="1:202" s="664" customFormat="1" ht="38.25" customHeight="1">
      <c r="A76" s="682">
        <v>68</v>
      </c>
      <c r="B76" s="679" t="s">
        <v>3003</v>
      </c>
      <c r="C76" s="679" t="s">
        <v>3004</v>
      </c>
      <c r="D76" s="678">
        <v>120000</v>
      </c>
      <c r="E76" s="678" t="s">
        <v>1194</v>
      </c>
      <c r="F76" s="675"/>
    </row>
    <row r="77" spans="1:202" s="664" customFormat="1" ht="33" customHeight="1">
      <c r="A77" s="682">
        <v>69</v>
      </c>
      <c r="B77" s="679" t="s">
        <v>3005</v>
      </c>
      <c r="C77" s="679" t="s">
        <v>3006</v>
      </c>
      <c r="D77" s="678">
        <v>108000</v>
      </c>
      <c r="E77" s="678" t="s">
        <v>1381</v>
      </c>
      <c r="F77" s="675"/>
    </row>
    <row r="78" spans="1:202" s="664" customFormat="1" ht="31.5" customHeight="1">
      <c r="A78" s="682">
        <v>70</v>
      </c>
      <c r="B78" s="679" t="s">
        <v>3007</v>
      </c>
      <c r="C78" s="679" t="s">
        <v>3008</v>
      </c>
      <c r="D78" s="678">
        <v>10500</v>
      </c>
      <c r="E78" s="678" t="s">
        <v>1381</v>
      </c>
      <c r="F78" s="675"/>
    </row>
    <row r="79" spans="1:202" s="664" customFormat="1" ht="33.75" customHeight="1">
      <c r="A79" s="682">
        <v>71</v>
      </c>
      <c r="B79" s="679" t="s">
        <v>3009</v>
      </c>
      <c r="C79" s="679" t="s">
        <v>3010</v>
      </c>
      <c r="D79" s="678">
        <v>11000</v>
      </c>
      <c r="E79" s="678" t="s">
        <v>1381</v>
      </c>
      <c r="F79" s="675"/>
    </row>
    <row r="80" spans="1:202" s="664" customFormat="1" ht="30.75" customHeight="1">
      <c r="A80" s="682">
        <v>72</v>
      </c>
      <c r="B80" s="679" t="s">
        <v>3011</v>
      </c>
      <c r="C80" s="679" t="s">
        <v>3012</v>
      </c>
      <c r="D80" s="678">
        <v>10000</v>
      </c>
      <c r="E80" s="678" t="s">
        <v>1381</v>
      </c>
      <c r="F80" s="675"/>
    </row>
    <row r="81" spans="1:6" s="664" customFormat="1" ht="32.25" customHeight="1">
      <c r="A81" s="682">
        <v>73</v>
      </c>
      <c r="B81" s="679" t="s">
        <v>3013</v>
      </c>
      <c r="C81" s="679" t="s">
        <v>3014</v>
      </c>
      <c r="D81" s="678">
        <v>15000</v>
      </c>
      <c r="E81" s="678" t="s">
        <v>1381</v>
      </c>
      <c r="F81" s="675"/>
    </row>
    <row r="82" spans="1:6" s="664" customFormat="1" ht="36" customHeight="1">
      <c r="A82" s="682">
        <v>74</v>
      </c>
      <c r="B82" s="679" t="s">
        <v>3015</v>
      </c>
      <c r="C82" s="679" t="s">
        <v>3016</v>
      </c>
      <c r="D82" s="678">
        <v>30000</v>
      </c>
      <c r="E82" s="678" t="s">
        <v>1381</v>
      </c>
      <c r="F82" s="675"/>
    </row>
    <row r="83" spans="1:6" s="664" customFormat="1" ht="36" customHeight="1">
      <c r="A83" s="682">
        <v>75</v>
      </c>
      <c r="B83" s="679" t="s">
        <v>1642</v>
      </c>
      <c r="C83" s="679" t="s">
        <v>3017</v>
      </c>
      <c r="D83" s="678">
        <v>48000</v>
      </c>
      <c r="E83" s="678" t="s">
        <v>1381</v>
      </c>
      <c r="F83" s="675"/>
    </row>
    <row r="84" spans="1:6" s="664" customFormat="1" ht="29.25" customHeight="1">
      <c r="A84" s="682">
        <v>76</v>
      </c>
      <c r="B84" s="679" t="s">
        <v>3018</v>
      </c>
      <c r="C84" s="679" t="s">
        <v>3019</v>
      </c>
      <c r="D84" s="678">
        <v>16000</v>
      </c>
      <c r="E84" s="678" t="s">
        <v>1381</v>
      </c>
      <c r="F84" s="675"/>
    </row>
    <row r="85" spans="1:6" s="664" customFormat="1" ht="34.5" customHeight="1">
      <c r="A85" s="682">
        <v>77</v>
      </c>
      <c r="B85" s="679" t="s">
        <v>3020</v>
      </c>
      <c r="C85" s="679" t="s">
        <v>3021</v>
      </c>
      <c r="D85" s="678">
        <v>27000</v>
      </c>
      <c r="E85" s="678" t="s">
        <v>1381</v>
      </c>
      <c r="F85" s="675"/>
    </row>
    <row r="86" spans="1:6" s="666" customFormat="1" ht="35.25" customHeight="1">
      <c r="A86" s="682">
        <v>78</v>
      </c>
      <c r="B86" s="675" t="s">
        <v>289</v>
      </c>
      <c r="C86" s="675" t="s">
        <v>3022</v>
      </c>
      <c r="D86" s="673">
        <v>8000</v>
      </c>
      <c r="E86" s="673" t="s">
        <v>1415</v>
      </c>
      <c r="F86" s="675"/>
    </row>
    <row r="87" spans="1:6" s="667" customFormat="1" ht="35.25" customHeight="1">
      <c r="A87" s="685" t="s">
        <v>586</v>
      </c>
      <c r="B87" s="686" t="s">
        <v>3023</v>
      </c>
      <c r="C87" s="686"/>
      <c r="D87" s="672">
        <f>SUM(D88:D151)</f>
        <v>4710484</v>
      </c>
      <c r="E87" s="671"/>
      <c r="F87" s="686"/>
    </row>
    <row r="88" spans="1:6" s="664" customFormat="1" ht="64.5" customHeight="1">
      <c r="A88" s="673">
        <v>79</v>
      </c>
      <c r="B88" s="679" t="s">
        <v>3024</v>
      </c>
      <c r="C88" s="679" t="s">
        <v>3025</v>
      </c>
      <c r="D88" s="678">
        <v>26000</v>
      </c>
      <c r="E88" s="678" t="s">
        <v>3026</v>
      </c>
      <c r="F88" s="677"/>
    </row>
    <row r="89" spans="1:6" s="664" customFormat="1" ht="64.5" customHeight="1">
      <c r="A89" s="673">
        <v>80</v>
      </c>
      <c r="B89" s="679" t="s">
        <v>3027</v>
      </c>
      <c r="C89" s="679" t="s">
        <v>3028</v>
      </c>
      <c r="D89" s="678">
        <v>34178</v>
      </c>
      <c r="E89" s="678" t="s">
        <v>3029</v>
      </c>
      <c r="F89" s="677"/>
    </row>
    <row r="90" spans="1:6" s="664" customFormat="1" ht="33.75" customHeight="1">
      <c r="A90" s="673">
        <v>81</v>
      </c>
      <c r="B90" s="679" t="s">
        <v>3030</v>
      </c>
      <c r="C90" s="679" t="s">
        <v>3031</v>
      </c>
      <c r="D90" s="678">
        <v>13540</v>
      </c>
      <c r="E90" s="678" t="s">
        <v>628</v>
      </c>
      <c r="F90" s="677"/>
    </row>
    <row r="91" spans="1:6" s="668" customFormat="1" ht="29.25" customHeight="1">
      <c r="A91" s="673">
        <v>82</v>
      </c>
      <c r="B91" s="687" t="s">
        <v>3032</v>
      </c>
      <c r="C91" s="687" t="s">
        <v>3033</v>
      </c>
      <c r="D91" s="673">
        <v>9000</v>
      </c>
      <c r="E91" s="673" t="s">
        <v>1180</v>
      </c>
      <c r="F91" s="680"/>
    </row>
    <row r="92" spans="1:6" s="668" customFormat="1" ht="32.25" customHeight="1">
      <c r="A92" s="673">
        <v>83</v>
      </c>
      <c r="B92" s="679" t="s">
        <v>3034</v>
      </c>
      <c r="C92" s="679" t="s">
        <v>3035</v>
      </c>
      <c r="D92" s="678">
        <v>34000</v>
      </c>
      <c r="E92" s="678" t="s">
        <v>1180</v>
      </c>
      <c r="F92" s="677"/>
    </row>
    <row r="93" spans="1:6" s="668" customFormat="1" ht="56.25" customHeight="1">
      <c r="A93" s="673">
        <v>84</v>
      </c>
      <c r="B93" s="679" t="s">
        <v>3036</v>
      </c>
      <c r="C93" s="679" t="s">
        <v>3037</v>
      </c>
      <c r="D93" s="678">
        <v>400</v>
      </c>
      <c r="E93" s="678" t="s">
        <v>3038</v>
      </c>
      <c r="F93" s="677" t="s">
        <v>3039</v>
      </c>
    </row>
    <row r="94" spans="1:6" s="668" customFormat="1" ht="36.75" customHeight="1">
      <c r="A94" s="673">
        <v>85</v>
      </c>
      <c r="B94" s="679" t="s">
        <v>3040</v>
      </c>
      <c r="C94" s="679" t="s">
        <v>3041</v>
      </c>
      <c r="D94" s="678">
        <v>2645</v>
      </c>
      <c r="E94" s="678" t="s">
        <v>3042</v>
      </c>
      <c r="F94" s="677" t="s">
        <v>3039</v>
      </c>
    </row>
    <row r="95" spans="1:6" s="664" customFormat="1" ht="61.5" customHeight="1">
      <c r="A95" s="673">
        <v>86</v>
      </c>
      <c r="B95" s="679" t="s">
        <v>3043</v>
      </c>
      <c r="C95" s="679" t="s">
        <v>3044</v>
      </c>
      <c r="D95" s="678">
        <v>800000</v>
      </c>
      <c r="E95" s="678" t="s">
        <v>3045</v>
      </c>
      <c r="F95" s="677" t="s">
        <v>3046</v>
      </c>
    </row>
    <row r="96" spans="1:6" s="668" customFormat="1" ht="37.5" customHeight="1">
      <c r="A96" s="673">
        <v>87</v>
      </c>
      <c r="B96" s="675" t="s">
        <v>3047</v>
      </c>
      <c r="C96" s="675" t="s">
        <v>3048</v>
      </c>
      <c r="D96" s="678" t="s">
        <v>648</v>
      </c>
      <c r="E96" s="678" t="s">
        <v>1399</v>
      </c>
      <c r="F96" s="680" t="s">
        <v>3049</v>
      </c>
    </row>
    <row r="97" spans="1:6" s="664" customFormat="1" ht="45.75" customHeight="1">
      <c r="A97" s="673">
        <v>88</v>
      </c>
      <c r="B97" s="675" t="s">
        <v>3050</v>
      </c>
      <c r="C97" s="675" t="s">
        <v>3051</v>
      </c>
      <c r="D97" s="673">
        <v>5000</v>
      </c>
      <c r="E97" s="688" t="s">
        <v>3052</v>
      </c>
      <c r="F97" s="677" t="s">
        <v>3039</v>
      </c>
    </row>
    <row r="98" spans="1:6" s="664" customFormat="1" ht="42.75" customHeight="1">
      <c r="A98" s="673">
        <v>89</v>
      </c>
      <c r="B98" s="679" t="s">
        <v>3053</v>
      </c>
      <c r="C98" s="679" t="s">
        <v>3054</v>
      </c>
      <c r="D98" s="678" t="s">
        <v>648</v>
      </c>
      <c r="E98" s="678" t="s">
        <v>3055</v>
      </c>
      <c r="F98" s="677"/>
    </row>
    <row r="99" spans="1:6" s="664" customFormat="1" ht="29.25" customHeight="1">
      <c r="A99" s="673">
        <v>90</v>
      </c>
      <c r="B99" s="675" t="s">
        <v>3056</v>
      </c>
      <c r="C99" s="675" t="s">
        <v>3057</v>
      </c>
      <c r="D99" s="678">
        <v>15000</v>
      </c>
      <c r="E99" s="673" t="s">
        <v>1083</v>
      </c>
      <c r="F99" s="675"/>
    </row>
    <row r="100" spans="1:6" s="668" customFormat="1" ht="35.25" customHeight="1">
      <c r="A100" s="673">
        <v>91</v>
      </c>
      <c r="B100" s="675" t="s">
        <v>3058</v>
      </c>
      <c r="C100" s="675" t="s">
        <v>3059</v>
      </c>
      <c r="D100" s="678">
        <v>1600</v>
      </c>
      <c r="E100" s="678" t="s">
        <v>1194</v>
      </c>
      <c r="F100" s="680"/>
    </row>
    <row r="101" spans="1:6" s="668" customFormat="1" ht="58.5" customHeight="1">
      <c r="A101" s="673">
        <v>92</v>
      </c>
      <c r="B101" s="675" t="s">
        <v>3060</v>
      </c>
      <c r="C101" s="675" t="s">
        <v>3061</v>
      </c>
      <c r="D101" s="678" t="s">
        <v>648</v>
      </c>
      <c r="E101" s="678" t="s">
        <v>3062</v>
      </c>
      <c r="F101" s="680" t="s">
        <v>3063</v>
      </c>
    </row>
    <row r="102" spans="1:6" s="668" customFormat="1" ht="37.5" customHeight="1">
      <c r="A102" s="673">
        <v>93</v>
      </c>
      <c r="B102" s="675" t="s">
        <v>3064</v>
      </c>
      <c r="C102" s="675" t="s">
        <v>3065</v>
      </c>
      <c r="D102" s="678" t="s">
        <v>648</v>
      </c>
      <c r="E102" s="678" t="s">
        <v>3066</v>
      </c>
      <c r="F102" s="680" t="s">
        <v>3046</v>
      </c>
    </row>
    <row r="103" spans="1:6" s="668" customFormat="1" ht="37.5" customHeight="1">
      <c r="A103" s="673">
        <v>94</v>
      </c>
      <c r="B103" s="675" t="s">
        <v>3067</v>
      </c>
      <c r="C103" s="675" t="s">
        <v>3068</v>
      </c>
      <c r="D103" s="678">
        <v>9000</v>
      </c>
      <c r="E103" s="678" t="s">
        <v>1180</v>
      </c>
      <c r="F103" s="680"/>
    </row>
    <row r="104" spans="1:6" s="668" customFormat="1" ht="43.5" customHeight="1">
      <c r="A104" s="673">
        <v>95</v>
      </c>
      <c r="B104" s="675" t="s">
        <v>3069</v>
      </c>
      <c r="C104" s="675" t="s">
        <v>3070</v>
      </c>
      <c r="D104" s="678" t="s">
        <v>648</v>
      </c>
      <c r="E104" s="678" t="s">
        <v>3071</v>
      </c>
      <c r="F104" s="680" t="s">
        <v>3046</v>
      </c>
    </row>
    <row r="105" spans="1:6" s="668" customFormat="1" ht="37.5" customHeight="1">
      <c r="A105" s="673">
        <v>96</v>
      </c>
      <c r="B105" s="675" t="s">
        <v>3072</v>
      </c>
      <c r="C105" s="675" t="s">
        <v>3073</v>
      </c>
      <c r="D105" s="678" t="s">
        <v>648</v>
      </c>
      <c r="E105" s="678" t="s">
        <v>3074</v>
      </c>
      <c r="F105" s="680" t="s">
        <v>3046</v>
      </c>
    </row>
    <row r="106" spans="1:6" s="668" customFormat="1" ht="41.25" customHeight="1">
      <c r="A106" s="673">
        <v>97</v>
      </c>
      <c r="B106" s="675" t="s">
        <v>3075</v>
      </c>
      <c r="C106" s="675" t="s">
        <v>3076</v>
      </c>
      <c r="D106" s="678" t="s">
        <v>648</v>
      </c>
      <c r="E106" s="678" t="s">
        <v>3077</v>
      </c>
      <c r="F106" s="680" t="s">
        <v>3046</v>
      </c>
    </row>
    <row r="107" spans="1:6" s="668" customFormat="1" ht="52.5" customHeight="1">
      <c r="A107" s="673">
        <v>98</v>
      </c>
      <c r="B107" s="675" t="s">
        <v>3078</v>
      </c>
      <c r="C107" s="675" t="s">
        <v>3079</v>
      </c>
      <c r="D107" s="678">
        <v>520000</v>
      </c>
      <c r="E107" s="678" t="s">
        <v>3077</v>
      </c>
      <c r="F107" s="680" t="s">
        <v>3046</v>
      </c>
    </row>
    <row r="108" spans="1:6" s="664" customFormat="1" ht="36" customHeight="1">
      <c r="A108" s="673">
        <v>99</v>
      </c>
      <c r="B108" s="675" t="s">
        <v>3080</v>
      </c>
      <c r="C108" s="675" t="s">
        <v>3081</v>
      </c>
      <c r="D108" s="673">
        <v>13800</v>
      </c>
      <c r="E108" s="688" t="s">
        <v>1083</v>
      </c>
      <c r="F108" s="677"/>
    </row>
    <row r="109" spans="1:6" s="664" customFormat="1" ht="42" customHeight="1">
      <c r="A109" s="673">
        <v>100</v>
      </c>
      <c r="B109" s="679" t="s">
        <v>3082</v>
      </c>
      <c r="C109" s="679" t="s">
        <v>3083</v>
      </c>
      <c r="D109" s="678">
        <v>25147</v>
      </c>
      <c r="E109" s="673" t="s">
        <v>2583</v>
      </c>
      <c r="F109" s="675"/>
    </row>
    <row r="110" spans="1:6" s="668" customFormat="1" ht="35.25" customHeight="1">
      <c r="A110" s="673">
        <v>101</v>
      </c>
      <c r="B110" s="677" t="s">
        <v>3084</v>
      </c>
      <c r="C110" s="677" t="s">
        <v>3085</v>
      </c>
      <c r="D110" s="678">
        <v>10332</v>
      </c>
      <c r="E110" s="678" t="s">
        <v>2487</v>
      </c>
      <c r="F110" s="680"/>
    </row>
    <row r="111" spans="1:6" s="668" customFormat="1" ht="37.5" customHeight="1">
      <c r="A111" s="673">
        <v>102</v>
      </c>
      <c r="B111" s="675" t="s">
        <v>1037</v>
      </c>
      <c r="C111" s="675" t="s">
        <v>1038</v>
      </c>
      <c r="D111" s="678">
        <v>10000</v>
      </c>
      <c r="E111" s="678" t="s">
        <v>1415</v>
      </c>
      <c r="F111" s="680"/>
    </row>
    <row r="112" spans="1:6" s="668" customFormat="1" ht="31.5" customHeight="1">
      <c r="A112" s="673">
        <v>103</v>
      </c>
      <c r="B112" s="675" t="s">
        <v>3086</v>
      </c>
      <c r="C112" s="675" t="s">
        <v>1027</v>
      </c>
      <c r="D112" s="678">
        <v>2324</v>
      </c>
      <c r="E112" s="678" t="s">
        <v>1415</v>
      </c>
      <c r="F112" s="680"/>
    </row>
    <row r="113" spans="1:6" s="668" customFormat="1" ht="33.75" customHeight="1">
      <c r="A113" s="673">
        <v>104</v>
      </c>
      <c r="B113" s="675" t="s">
        <v>3087</v>
      </c>
      <c r="C113" s="675" t="s">
        <v>3088</v>
      </c>
      <c r="D113" s="678">
        <v>12000</v>
      </c>
      <c r="E113" s="678" t="s">
        <v>1180</v>
      </c>
      <c r="F113" s="680"/>
    </row>
    <row r="114" spans="1:6" s="668" customFormat="1" ht="37.5" customHeight="1">
      <c r="A114" s="673">
        <v>105</v>
      </c>
      <c r="B114" s="675" t="s">
        <v>3089</v>
      </c>
      <c r="C114" s="675" t="s">
        <v>3090</v>
      </c>
      <c r="D114" s="678">
        <v>2490</v>
      </c>
      <c r="E114" s="678" t="s">
        <v>1180</v>
      </c>
      <c r="F114" s="680"/>
    </row>
    <row r="115" spans="1:6" s="664" customFormat="1" ht="33.75" customHeight="1">
      <c r="A115" s="673">
        <v>106</v>
      </c>
      <c r="B115" s="677" t="s">
        <v>3091</v>
      </c>
      <c r="C115" s="677" t="s">
        <v>3092</v>
      </c>
      <c r="D115" s="678">
        <v>100000</v>
      </c>
      <c r="E115" s="678" t="s">
        <v>2610</v>
      </c>
      <c r="F115" s="675"/>
    </row>
    <row r="116" spans="1:6" s="664" customFormat="1" ht="31.5" customHeight="1">
      <c r="A116" s="673">
        <v>107</v>
      </c>
      <c r="B116" s="677" t="s">
        <v>3093</v>
      </c>
      <c r="C116" s="677" t="s">
        <v>3094</v>
      </c>
      <c r="D116" s="678">
        <v>20000</v>
      </c>
      <c r="E116" s="678" t="s">
        <v>2610</v>
      </c>
      <c r="F116" s="675"/>
    </row>
    <row r="117" spans="1:6" s="664" customFormat="1" ht="32.25" customHeight="1">
      <c r="A117" s="673">
        <v>108</v>
      </c>
      <c r="B117" s="679" t="s">
        <v>3095</v>
      </c>
      <c r="C117" s="679" t="s">
        <v>3096</v>
      </c>
      <c r="D117" s="678">
        <v>1000</v>
      </c>
      <c r="E117" s="678" t="s">
        <v>1381</v>
      </c>
      <c r="F117" s="675"/>
    </row>
    <row r="118" spans="1:6" s="664" customFormat="1" ht="33" customHeight="1">
      <c r="A118" s="673">
        <v>109</v>
      </c>
      <c r="B118" s="675" t="s">
        <v>3097</v>
      </c>
      <c r="C118" s="689" t="s">
        <v>3098</v>
      </c>
      <c r="D118" s="678">
        <v>30000</v>
      </c>
      <c r="E118" s="673" t="s">
        <v>1194</v>
      </c>
      <c r="F118" s="675"/>
    </row>
    <row r="119" spans="1:6" s="664" customFormat="1" ht="34.5" customHeight="1">
      <c r="A119" s="673">
        <v>110</v>
      </c>
      <c r="B119" s="675" t="s">
        <v>3099</v>
      </c>
      <c r="C119" s="675" t="s">
        <v>3100</v>
      </c>
      <c r="D119" s="673">
        <v>30000</v>
      </c>
      <c r="E119" s="673" t="s">
        <v>1194</v>
      </c>
      <c r="F119" s="675"/>
    </row>
    <row r="120" spans="1:6" s="664" customFormat="1" ht="32.25" customHeight="1">
      <c r="A120" s="673">
        <v>111</v>
      </c>
      <c r="B120" s="675" t="s">
        <v>3101</v>
      </c>
      <c r="C120" s="675" t="s">
        <v>3102</v>
      </c>
      <c r="D120" s="673">
        <v>2238</v>
      </c>
      <c r="E120" s="673" t="s">
        <v>1194</v>
      </c>
      <c r="F120" s="675"/>
    </row>
    <row r="121" spans="1:6" s="664" customFormat="1" ht="41.25" customHeight="1">
      <c r="A121" s="673">
        <v>112</v>
      </c>
      <c r="B121" s="675" t="s">
        <v>3103</v>
      </c>
      <c r="C121" s="689" t="s">
        <v>3104</v>
      </c>
      <c r="D121" s="678">
        <v>6500</v>
      </c>
      <c r="E121" s="673" t="s">
        <v>1381</v>
      </c>
      <c r="F121" s="675"/>
    </row>
    <row r="122" spans="1:6" s="664" customFormat="1" ht="31.5" customHeight="1">
      <c r="A122" s="673">
        <v>113</v>
      </c>
      <c r="B122" s="675" t="s">
        <v>3105</v>
      </c>
      <c r="C122" s="675" t="s">
        <v>3106</v>
      </c>
      <c r="D122" s="673">
        <v>13000</v>
      </c>
      <c r="E122" s="673" t="s">
        <v>1180</v>
      </c>
      <c r="F122" s="675"/>
    </row>
    <row r="123" spans="1:6" s="664" customFormat="1" ht="36.75" customHeight="1">
      <c r="A123" s="673">
        <v>114</v>
      </c>
      <c r="B123" s="675" t="s">
        <v>3107</v>
      </c>
      <c r="C123" s="675" t="s">
        <v>3108</v>
      </c>
      <c r="D123" s="673">
        <v>5260</v>
      </c>
      <c r="E123" s="673" t="s">
        <v>1381</v>
      </c>
      <c r="F123" s="675"/>
    </row>
    <row r="124" spans="1:6" s="664" customFormat="1" ht="42" customHeight="1">
      <c r="A124" s="673">
        <v>115</v>
      </c>
      <c r="B124" s="677" t="s">
        <v>3109</v>
      </c>
      <c r="C124" s="677" t="s">
        <v>3110</v>
      </c>
      <c r="D124" s="678">
        <v>26000</v>
      </c>
      <c r="E124" s="678" t="s">
        <v>3111</v>
      </c>
      <c r="F124" s="675"/>
    </row>
    <row r="125" spans="1:6" s="664" customFormat="1" ht="34.5" customHeight="1">
      <c r="A125" s="673">
        <v>116</v>
      </c>
      <c r="B125" s="677" t="s">
        <v>3112</v>
      </c>
      <c r="C125" s="675" t="s">
        <v>3113</v>
      </c>
      <c r="D125" s="678">
        <v>7000</v>
      </c>
      <c r="E125" s="673" t="s">
        <v>1180</v>
      </c>
      <c r="F125" s="675"/>
    </row>
    <row r="126" spans="1:6" s="664" customFormat="1" ht="52.5" customHeight="1">
      <c r="A126" s="673">
        <v>117</v>
      </c>
      <c r="B126" s="679" t="s">
        <v>3114</v>
      </c>
      <c r="C126" s="679" t="s">
        <v>3115</v>
      </c>
      <c r="D126" s="678" t="s">
        <v>648</v>
      </c>
      <c r="E126" s="678" t="s">
        <v>3116</v>
      </c>
      <c r="F126" s="677" t="s">
        <v>2908</v>
      </c>
    </row>
    <row r="127" spans="1:6" s="664" customFormat="1" ht="66" customHeight="1">
      <c r="A127" s="1236">
        <v>118</v>
      </c>
      <c r="B127" s="1238" t="s">
        <v>2801</v>
      </c>
      <c r="C127" s="677" t="s">
        <v>3117</v>
      </c>
      <c r="D127" s="678">
        <v>4350</v>
      </c>
      <c r="E127" s="678" t="s">
        <v>3118</v>
      </c>
      <c r="F127" s="677"/>
    </row>
    <row r="128" spans="1:6" s="664" customFormat="1" ht="60.75" customHeight="1">
      <c r="A128" s="1237"/>
      <c r="B128" s="1239"/>
      <c r="C128" s="677" t="s">
        <v>3119</v>
      </c>
      <c r="D128" s="678">
        <v>10000</v>
      </c>
      <c r="E128" s="678" t="s">
        <v>3120</v>
      </c>
      <c r="F128" s="677"/>
    </row>
    <row r="129" spans="1:6" s="664" customFormat="1" ht="35.25" customHeight="1">
      <c r="A129" s="673">
        <v>119</v>
      </c>
      <c r="B129" s="679" t="s">
        <v>3121</v>
      </c>
      <c r="C129" s="679" t="s">
        <v>3122</v>
      </c>
      <c r="D129" s="678" t="s">
        <v>648</v>
      </c>
      <c r="E129" s="678" t="s">
        <v>3123</v>
      </c>
      <c r="F129" s="677"/>
    </row>
    <row r="130" spans="1:6" s="664" customFormat="1" ht="35.25" customHeight="1">
      <c r="A130" s="673">
        <v>120</v>
      </c>
      <c r="B130" s="675" t="s">
        <v>3124</v>
      </c>
      <c r="C130" s="675" t="s">
        <v>3125</v>
      </c>
      <c r="D130" s="673">
        <v>4000</v>
      </c>
      <c r="E130" s="673" t="s">
        <v>3126</v>
      </c>
      <c r="F130" s="675"/>
    </row>
    <row r="131" spans="1:6" s="664" customFormat="1" ht="36.75" customHeight="1">
      <c r="A131" s="673">
        <v>121</v>
      </c>
      <c r="B131" s="675" t="s">
        <v>3127</v>
      </c>
      <c r="C131" s="675" t="s">
        <v>3128</v>
      </c>
      <c r="D131" s="673">
        <v>1400</v>
      </c>
      <c r="E131" s="673" t="s">
        <v>3129</v>
      </c>
      <c r="F131" s="675"/>
    </row>
    <row r="132" spans="1:6" s="664" customFormat="1" ht="33" customHeight="1">
      <c r="A132" s="673">
        <v>122</v>
      </c>
      <c r="B132" s="675" t="s">
        <v>3130</v>
      </c>
      <c r="C132" s="675" t="s">
        <v>3131</v>
      </c>
      <c r="D132" s="673">
        <v>36000</v>
      </c>
      <c r="E132" s="673" t="s">
        <v>1180</v>
      </c>
      <c r="F132" s="675"/>
    </row>
    <row r="133" spans="1:6" s="664" customFormat="1" ht="41.25" customHeight="1">
      <c r="A133" s="673">
        <v>123</v>
      </c>
      <c r="B133" s="675" t="s">
        <v>3132</v>
      </c>
      <c r="C133" s="675" t="s">
        <v>3133</v>
      </c>
      <c r="D133" s="678">
        <v>480000</v>
      </c>
      <c r="E133" s="673" t="s">
        <v>1399</v>
      </c>
      <c r="F133" s="675" t="s">
        <v>3134</v>
      </c>
    </row>
    <row r="134" spans="1:6" s="664" customFormat="1" ht="41.25" customHeight="1">
      <c r="A134" s="673">
        <v>124</v>
      </c>
      <c r="B134" s="675" t="s">
        <v>3135</v>
      </c>
      <c r="C134" s="675" t="s">
        <v>3136</v>
      </c>
      <c r="D134" s="678">
        <v>4000</v>
      </c>
      <c r="E134" s="673" t="s">
        <v>1399</v>
      </c>
      <c r="F134" s="675"/>
    </row>
    <row r="135" spans="1:6" s="664" customFormat="1" ht="38.25" customHeight="1">
      <c r="A135" s="673">
        <v>125</v>
      </c>
      <c r="B135" s="675" t="s">
        <v>3137</v>
      </c>
      <c r="C135" s="675" t="s">
        <v>3138</v>
      </c>
      <c r="D135" s="678">
        <v>315000</v>
      </c>
      <c r="E135" s="673" t="s">
        <v>3139</v>
      </c>
      <c r="F135" s="675" t="s">
        <v>3046</v>
      </c>
    </row>
    <row r="136" spans="1:6" s="664" customFormat="1" ht="41.25" customHeight="1">
      <c r="A136" s="673">
        <v>126</v>
      </c>
      <c r="B136" s="675" t="s">
        <v>3140</v>
      </c>
      <c r="C136" s="675" t="s">
        <v>3141</v>
      </c>
      <c r="D136" s="678">
        <v>380000</v>
      </c>
      <c r="E136" s="673" t="s">
        <v>3142</v>
      </c>
      <c r="F136" s="675" t="s">
        <v>3046</v>
      </c>
    </row>
    <row r="137" spans="1:6" s="664" customFormat="1" ht="41.25" customHeight="1">
      <c r="A137" s="673">
        <v>127</v>
      </c>
      <c r="B137" s="675" t="s">
        <v>3143</v>
      </c>
      <c r="C137" s="675" t="s">
        <v>3144</v>
      </c>
      <c r="D137" s="678">
        <v>100000</v>
      </c>
      <c r="E137" s="673" t="s">
        <v>3145</v>
      </c>
      <c r="F137" s="675" t="s">
        <v>3046</v>
      </c>
    </row>
    <row r="138" spans="1:6" s="664" customFormat="1" ht="42.75" customHeight="1">
      <c r="A138" s="673">
        <v>128</v>
      </c>
      <c r="B138" s="679" t="s">
        <v>3146</v>
      </c>
      <c r="C138" s="679" t="s">
        <v>3147</v>
      </c>
      <c r="D138" s="678">
        <v>500000</v>
      </c>
      <c r="E138" s="678" t="s">
        <v>1194</v>
      </c>
      <c r="F138" s="675" t="s">
        <v>3046</v>
      </c>
    </row>
    <row r="139" spans="1:6" s="664" customFormat="1" ht="38.25" customHeight="1">
      <c r="A139" s="673">
        <v>129</v>
      </c>
      <c r="B139" s="679" t="s">
        <v>3148</v>
      </c>
      <c r="C139" s="679" t="s">
        <v>3149</v>
      </c>
      <c r="D139" s="678">
        <v>135240</v>
      </c>
      <c r="E139" s="678" t="s">
        <v>1194</v>
      </c>
      <c r="F139" s="675" t="s">
        <v>3046</v>
      </c>
    </row>
    <row r="140" spans="1:6" s="664" customFormat="1" ht="38.25" customHeight="1">
      <c r="A140" s="673">
        <v>130</v>
      </c>
      <c r="B140" s="675" t="s">
        <v>3150</v>
      </c>
      <c r="C140" s="675" t="s">
        <v>3151</v>
      </c>
      <c r="D140" s="678">
        <v>225000</v>
      </c>
      <c r="E140" s="673" t="s">
        <v>1180</v>
      </c>
      <c r="F140" s="675" t="s">
        <v>3046</v>
      </c>
    </row>
    <row r="141" spans="1:6" s="664" customFormat="1" ht="43.5" customHeight="1">
      <c r="A141" s="673">
        <v>131</v>
      </c>
      <c r="B141" s="675" t="s">
        <v>3152</v>
      </c>
      <c r="C141" s="675" t="s">
        <v>3153</v>
      </c>
      <c r="D141" s="678">
        <v>680000</v>
      </c>
      <c r="E141" s="673" t="s">
        <v>1180</v>
      </c>
      <c r="F141" s="675" t="s">
        <v>3046</v>
      </c>
    </row>
    <row r="142" spans="1:6" s="666" customFormat="1" ht="39.75" customHeight="1">
      <c r="A142" s="673">
        <v>132</v>
      </c>
      <c r="B142" s="675" t="s">
        <v>3154</v>
      </c>
      <c r="C142" s="675" t="s">
        <v>3155</v>
      </c>
      <c r="D142" s="673" t="s">
        <v>648</v>
      </c>
      <c r="E142" s="673" t="s">
        <v>1194</v>
      </c>
      <c r="F142" s="675" t="s">
        <v>3046</v>
      </c>
    </row>
    <row r="143" spans="1:6" s="666" customFormat="1" ht="45" customHeight="1">
      <c r="A143" s="673">
        <v>133</v>
      </c>
      <c r="B143" s="675" t="s">
        <v>3156</v>
      </c>
      <c r="C143" s="675" t="s">
        <v>3157</v>
      </c>
      <c r="D143" s="673">
        <v>8920</v>
      </c>
      <c r="E143" s="673" t="s">
        <v>3158</v>
      </c>
      <c r="F143" s="675" t="s">
        <v>3046</v>
      </c>
    </row>
    <row r="144" spans="1:6" s="666" customFormat="1" ht="72" customHeight="1">
      <c r="A144" s="673">
        <v>134</v>
      </c>
      <c r="B144" s="675" t="s">
        <v>3159</v>
      </c>
      <c r="C144" s="675" t="s">
        <v>3160</v>
      </c>
      <c r="D144" s="673" t="s">
        <v>648</v>
      </c>
      <c r="E144" s="673" t="s">
        <v>3161</v>
      </c>
      <c r="F144" s="675" t="s">
        <v>3046</v>
      </c>
    </row>
    <row r="145" spans="1:6" s="666" customFormat="1" ht="36.75" customHeight="1">
      <c r="A145" s="673">
        <v>135</v>
      </c>
      <c r="B145" s="675" t="s">
        <v>3162</v>
      </c>
      <c r="C145" s="675" t="s">
        <v>3163</v>
      </c>
      <c r="D145" s="673" t="s">
        <v>648</v>
      </c>
      <c r="E145" s="673" t="s">
        <v>1556</v>
      </c>
      <c r="F145" s="675" t="s">
        <v>3046</v>
      </c>
    </row>
    <row r="146" spans="1:6" s="666" customFormat="1" ht="55.5" customHeight="1">
      <c r="A146" s="673">
        <v>136</v>
      </c>
      <c r="B146" s="675" t="s">
        <v>3164</v>
      </c>
      <c r="C146" s="675" t="s">
        <v>3165</v>
      </c>
      <c r="D146" s="673" t="s">
        <v>648</v>
      </c>
      <c r="E146" s="673" t="s">
        <v>3166</v>
      </c>
      <c r="F146" s="675" t="s">
        <v>3046</v>
      </c>
    </row>
    <row r="147" spans="1:6" s="666" customFormat="1" ht="70.5" customHeight="1">
      <c r="A147" s="673">
        <v>137</v>
      </c>
      <c r="B147" s="675" t="s">
        <v>3167</v>
      </c>
      <c r="C147" s="675" t="s">
        <v>3168</v>
      </c>
      <c r="D147" s="673">
        <v>39120</v>
      </c>
      <c r="E147" s="673" t="s">
        <v>3169</v>
      </c>
      <c r="F147" s="675" t="s">
        <v>3170</v>
      </c>
    </row>
    <row r="148" spans="1:6" s="666" customFormat="1" ht="44.25" customHeight="1">
      <c r="A148" s="673">
        <v>138</v>
      </c>
      <c r="B148" s="675" t="s">
        <v>3171</v>
      </c>
      <c r="C148" s="675" t="s">
        <v>3172</v>
      </c>
      <c r="D148" s="673" t="s">
        <v>648</v>
      </c>
      <c r="E148" s="673" t="s">
        <v>3173</v>
      </c>
      <c r="F148" s="675" t="s">
        <v>3046</v>
      </c>
    </row>
    <row r="149" spans="1:6" s="666" customFormat="1" ht="48" customHeight="1">
      <c r="A149" s="673">
        <v>139</v>
      </c>
      <c r="B149" s="675" t="s">
        <v>3174</v>
      </c>
      <c r="C149" s="675" t="s">
        <v>3175</v>
      </c>
      <c r="D149" s="673" t="s">
        <v>648</v>
      </c>
      <c r="E149" s="673" t="s">
        <v>3176</v>
      </c>
      <c r="F149" s="675" t="s">
        <v>3046</v>
      </c>
    </row>
    <row r="150" spans="1:6" s="666" customFormat="1" ht="39.75" customHeight="1">
      <c r="A150" s="673">
        <v>140</v>
      </c>
      <c r="B150" s="675" t="s">
        <v>3177</v>
      </c>
      <c r="C150" s="675" t="s">
        <v>3178</v>
      </c>
      <c r="D150" s="673" t="s">
        <v>648</v>
      </c>
      <c r="E150" s="673" t="s">
        <v>3179</v>
      </c>
      <c r="F150" s="675" t="s">
        <v>3046</v>
      </c>
    </row>
    <row r="151" spans="1:6" s="666" customFormat="1" ht="42.75" customHeight="1">
      <c r="A151" s="673">
        <v>141</v>
      </c>
      <c r="B151" s="675" t="s">
        <v>3180</v>
      </c>
      <c r="C151" s="675" t="s">
        <v>3181</v>
      </c>
      <c r="D151" s="673" t="s">
        <v>648</v>
      </c>
      <c r="E151" s="673" t="s">
        <v>3182</v>
      </c>
      <c r="F151" s="675" t="s">
        <v>3046</v>
      </c>
    </row>
  </sheetData>
  <protectedRanges>
    <protectedRange sqref="E66" name="区域1_9_2_2_3_5"/>
    <protectedRange sqref="E67 E76:E84 E60:E65" name="区域1_9_2_2_1_2_6"/>
    <protectedRange sqref="E138:E139" name="区域1_9_2_2_1_2_1_5"/>
  </protectedRanges>
  <mergeCells count="8">
    <mergeCell ref="A127:A128"/>
    <mergeCell ref="B14:B15"/>
    <mergeCell ref="B127:B128"/>
    <mergeCell ref="A2:F2"/>
    <mergeCell ref="A3:B3"/>
    <mergeCell ref="C3:D3"/>
    <mergeCell ref="E3:F3"/>
    <mergeCell ref="A14:A15"/>
  </mergeCells>
  <phoneticPr fontId="47" type="noConversion"/>
  <pageMargins left="0.7" right="0.7" top="0.75" bottom="0.75" header="0.3" footer="0.3"/>
  <headerFooter scaleWithDoc="0" alignWithMargins="0"/>
</worksheet>
</file>

<file path=xl/worksheets/sheet13.xml><?xml version="1.0" encoding="utf-8"?>
<worksheet xmlns="http://schemas.openxmlformats.org/spreadsheetml/2006/main" xmlns:r="http://schemas.openxmlformats.org/officeDocument/2006/relationships">
  <dimension ref="A1:HP505"/>
  <sheetViews>
    <sheetView workbookViewId="0">
      <pane ySplit="6" topLeftCell="A328" activePane="bottomLeft" state="frozen"/>
      <selection pane="bottomLeft" activeCell="B331" sqref="A1:IV65536"/>
    </sheetView>
  </sheetViews>
  <sheetFormatPr defaultRowHeight="14.25"/>
  <cols>
    <col min="1" max="1" width="7" style="13" customWidth="1"/>
    <col min="2" max="2" width="26.5" style="13" customWidth="1"/>
    <col min="3" max="3" width="34.5" style="13" customWidth="1"/>
    <col min="4" max="4" width="9.125" style="14" customWidth="1"/>
    <col min="5" max="5" width="12.5" style="14" customWidth="1"/>
    <col min="6" max="6" width="13.375" style="14" customWidth="1"/>
    <col min="7" max="7" width="10.5" style="15" bestFit="1" customWidth="1"/>
    <col min="8" max="8" width="8.875" style="14" customWidth="1"/>
    <col min="9" max="9" width="10.25" style="16" customWidth="1"/>
    <col min="10" max="10" width="12.875" style="19" customWidth="1"/>
    <col min="11" max="11" width="10.125" style="20" customWidth="1"/>
    <col min="12" max="12" width="13.25" style="14" customWidth="1"/>
    <col min="13" max="13" width="11.875" style="13" customWidth="1"/>
    <col min="14" max="16384" width="9" style="13"/>
  </cols>
  <sheetData>
    <row r="1" spans="1:13" ht="30.75" customHeight="1">
      <c r="A1" s="1264" t="s">
        <v>3183</v>
      </c>
      <c r="B1" s="1264"/>
      <c r="C1" s="1264"/>
      <c r="D1" s="1264"/>
      <c r="E1" s="1264"/>
      <c r="F1" s="1264"/>
      <c r="G1" s="1264"/>
      <c r="H1" s="1264"/>
      <c r="I1" s="1264"/>
      <c r="J1" s="1264"/>
      <c r="K1" s="1264"/>
      <c r="L1" s="1264"/>
      <c r="M1" s="1264"/>
    </row>
    <row r="2" spans="1:13" ht="24" customHeight="1">
      <c r="A2" s="1265"/>
      <c r="B2" s="1265"/>
      <c r="C2" s="1265"/>
      <c r="D2" s="1265"/>
      <c r="E2" s="1265"/>
      <c r="F2" s="23"/>
      <c r="G2" s="1265"/>
      <c r="H2" s="1265"/>
      <c r="I2" s="23"/>
      <c r="L2" s="75" t="s">
        <v>1045</v>
      </c>
    </row>
    <row r="3" spans="1:13" s="1" customFormat="1" ht="27" customHeight="1">
      <c r="A3" s="1243" t="s">
        <v>1</v>
      </c>
      <c r="B3" s="1243" t="s">
        <v>2</v>
      </c>
      <c r="C3" s="1243" t="s">
        <v>3</v>
      </c>
      <c r="D3" s="1243" t="s">
        <v>1647</v>
      </c>
      <c r="E3" s="1243" t="s">
        <v>5</v>
      </c>
      <c r="F3" s="1243" t="s">
        <v>1648</v>
      </c>
      <c r="G3" s="1266" t="s">
        <v>1112</v>
      </c>
      <c r="H3" s="1267"/>
      <c r="I3" s="1268"/>
      <c r="J3" s="1243" t="s">
        <v>1649</v>
      </c>
      <c r="K3" s="1269" t="s">
        <v>1650</v>
      </c>
      <c r="L3" s="1243" t="s">
        <v>15</v>
      </c>
      <c r="M3" s="1243" t="s">
        <v>16</v>
      </c>
    </row>
    <row r="4" spans="1:13" s="1" customFormat="1" ht="31.5" customHeight="1">
      <c r="A4" s="1244"/>
      <c r="B4" s="1244"/>
      <c r="C4" s="1244"/>
      <c r="D4" s="1244"/>
      <c r="E4" s="1244"/>
      <c r="F4" s="1244"/>
      <c r="G4" s="575" t="s">
        <v>23</v>
      </c>
      <c r="H4" s="576" t="s">
        <v>24</v>
      </c>
      <c r="I4" s="576" t="s">
        <v>25</v>
      </c>
      <c r="J4" s="1244"/>
      <c r="K4" s="1270"/>
      <c r="L4" s="1244"/>
      <c r="M4" s="1244"/>
    </row>
    <row r="5" spans="1:13" s="2" customFormat="1" ht="30" customHeight="1">
      <c r="A5" s="577"/>
      <c r="B5" s="578" t="s">
        <v>1651</v>
      </c>
      <c r="C5" s="578"/>
      <c r="D5" s="576"/>
      <c r="E5" s="576">
        <f>E6+E130+E310</f>
        <v>45426396.852931023</v>
      </c>
      <c r="F5" s="576">
        <f>F6+F130+F310</f>
        <v>16415549.934820425</v>
      </c>
      <c r="G5" s="575">
        <f>G6+G130+G310</f>
        <v>5903158.2000000002</v>
      </c>
      <c r="H5" s="576">
        <f>H6+H130+H310</f>
        <v>1701741.2</v>
      </c>
      <c r="I5" s="576">
        <f>I6+I130+I310</f>
        <v>4201417</v>
      </c>
      <c r="J5" s="606"/>
      <c r="K5" s="607"/>
      <c r="L5" s="577"/>
      <c r="M5" s="580"/>
    </row>
    <row r="6" spans="1:13" s="2" customFormat="1" ht="38.25" customHeight="1">
      <c r="A6" s="576" t="s">
        <v>27</v>
      </c>
      <c r="B6" s="578" t="s">
        <v>1652</v>
      </c>
      <c r="C6" s="578"/>
      <c r="D6" s="576"/>
      <c r="E6" s="576">
        <f>E7+E11+E24+E58+E64</f>
        <v>11694686.004532566</v>
      </c>
      <c r="F6" s="576">
        <f>F7+F11+F24+F58+F64</f>
        <v>2751151.02</v>
      </c>
      <c r="G6" s="575">
        <f>G7+G11+G24+G58+G64</f>
        <v>1627053.2</v>
      </c>
      <c r="H6" s="576">
        <f>H7+H11+H24+H58+H64</f>
        <v>1124857.2</v>
      </c>
      <c r="I6" s="576">
        <f>I7+I11+I24+I58+I64</f>
        <v>502196</v>
      </c>
      <c r="J6" s="606"/>
      <c r="K6" s="607"/>
      <c r="L6" s="577"/>
      <c r="M6" s="580"/>
    </row>
    <row r="7" spans="1:13" s="2" customFormat="1" ht="38.25" customHeight="1">
      <c r="A7" s="576" t="s">
        <v>29</v>
      </c>
      <c r="B7" s="578" t="s">
        <v>1653</v>
      </c>
      <c r="C7" s="578"/>
      <c r="D7" s="576"/>
      <c r="E7" s="576">
        <f>SUM(E8:E10)</f>
        <v>1885000</v>
      </c>
      <c r="F7" s="576">
        <f>SUM(F8:F10)</f>
        <v>645000</v>
      </c>
      <c r="G7" s="575">
        <f>SUM(G8:G10)</f>
        <v>380000</v>
      </c>
      <c r="H7" s="576">
        <f>SUM(H8:H10)</f>
        <v>380000</v>
      </c>
      <c r="I7" s="576"/>
      <c r="J7" s="606"/>
      <c r="K7" s="607"/>
      <c r="L7" s="577"/>
      <c r="M7" s="580"/>
    </row>
    <row r="8" spans="1:13" s="3" customFormat="1" ht="37.5" customHeight="1">
      <c r="A8" s="579">
        <v>1</v>
      </c>
      <c r="B8" s="580" t="s">
        <v>1654</v>
      </c>
      <c r="C8" s="580" t="s">
        <v>1655</v>
      </c>
      <c r="D8" s="577" t="s">
        <v>1151</v>
      </c>
      <c r="E8" s="577">
        <v>1200000</v>
      </c>
      <c r="F8" s="577">
        <v>625000</v>
      </c>
      <c r="G8" s="581">
        <v>270000</v>
      </c>
      <c r="H8" s="577">
        <v>270000</v>
      </c>
      <c r="I8" s="608"/>
      <c r="J8" s="609" t="s">
        <v>89</v>
      </c>
      <c r="K8" s="607" t="s">
        <v>36</v>
      </c>
      <c r="L8" s="577" t="s">
        <v>1656</v>
      </c>
      <c r="M8" s="603"/>
    </row>
    <row r="9" spans="1:13" s="3" customFormat="1" ht="37.5" customHeight="1">
      <c r="A9" s="579">
        <v>2</v>
      </c>
      <c r="B9" s="582" t="s">
        <v>1162</v>
      </c>
      <c r="C9" s="580" t="s">
        <v>1163</v>
      </c>
      <c r="D9" s="583" t="s">
        <v>56</v>
      </c>
      <c r="E9" s="579">
        <v>185000</v>
      </c>
      <c r="F9" s="577">
        <v>20000</v>
      </c>
      <c r="G9" s="581">
        <v>30000</v>
      </c>
      <c r="H9" s="579">
        <v>30000</v>
      </c>
      <c r="I9" s="577"/>
      <c r="J9" s="606" t="s">
        <v>1657</v>
      </c>
      <c r="K9" s="607" t="s">
        <v>36</v>
      </c>
      <c r="L9" s="577" t="s">
        <v>1656</v>
      </c>
      <c r="M9" s="592"/>
    </row>
    <row r="10" spans="1:13" s="3" customFormat="1" ht="42" customHeight="1">
      <c r="A10" s="579">
        <v>3</v>
      </c>
      <c r="B10" s="580" t="s">
        <v>1658</v>
      </c>
      <c r="C10" s="580" t="s">
        <v>1659</v>
      </c>
      <c r="D10" s="577" t="s">
        <v>233</v>
      </c>
      <c r="E10" s="577">
        <v>500000</v>
      </c>
      <c r="F10" s="577"/>
      <c r="G10" s="581">
        <v>80000</v>
      </c>
      <c r="H10" s="579">
        <v>80000</v>
      </c>
      <c r="I10" s="577"/>
      <c r="J10" s="609" t="s">
        <v>1660</v>
      </c>
      <c r="K10" s="607" t="s">
        <v>331</v>
      </c>
      <c r="L10" s="577" t="s">
        <v>1661</v>
      </c>
      <c r="M10" s="592"/>
    </row>
    <row r="11" spans="1:13" s="2" customFormat="1" ht="38.25" customHeight="1">
      <c r="A11" s="576" t="s">
        <v>43</v>
      </c>
      <c r="B11" s="578" t="s">
        <v>1662</v>
      </c>
      <c r="C11" s="578"/>
      <c r="D11" s="576"/>
      <c r="E11" s="576">
        <f>SUM(E12:E23)</f>
        <v>6148861</v>
      </c>
      <c r="F11" s="576">
        <f>SUM(F12:F23)</f>
        <v>1438149</v>
      </c>
      <c r="G11" s="575">
        <f>SUM(G12:G23)</f>
        <v>735260</v>
      </c>
      <c r="H11" s="576">
        <f>SUM(H12:H23)</f>
        <v>341560</v>
      </c>
      <c r="I11" s="576">
        <f>SUM(I12:I23)</f>
        <v>393700</v>
      </c>
      <c r="J11" s="606"/>
      <c r="K11" s="607"/>
      <c r="L11" s="577"/>
      <c r="M11" s="580"/>
    </row>
    <row r="12" spans="1:13" s="3" customFormat="1" ht="50.25" customHeight="1">
      <c r="A12" s="1125">
        <v>4</v>
      </c>
      <c r="B12" s="1259" t="s">
        <v>1663</v>
      </c>
      <c r="C12" s="578" t="s">
        <v>1664</v>
      </c>
      <c r="D12" s="577" t="s">
        <v>1665</v>
      </c>
      <c r="E12" s="577">
        <v>526000</v>
      </c>
      <c r="F12" s="577">
        <v>200000</v>
      </c>
      <c r="G12" s="581">
        <v>120000</v>
      </c>
      <c r="H12" s="579">
        <v>120000</v>
      </c>
      <c r="I12" s="577"/>
      <c r="J12" s="609" t="s">
        <v>457</v>
      </c>
      <c r="K12" s="607" t="s">
        <v>36</v>
      </c>
      <c r="L12" s="577" t="s">
        <v>1194</v>
      </c>
      <c r="M12" s="592"/>
    </row>
    <row r="13" spans="1:13" s="3" customFormat="1" ht="45" customHeight="1">
      <c r="A13" s="1125"/>
      <c r="B13" s="1259"/>
      <c r="C13" s="578" t="s">
        <v>1666</v>
      </c>
      <c r="D13" s="577" t="s">
        <v>1151</v>
      </c>
      <c r="E13" s="577">
        <v>433000</v>
      </c>
      <c r="F13" s="577">
        <v>31518</v>
      </c>
      <c r="G13" s="581">
        <v>60000</v>
      </c>
      <c r="H13" s="577">
        <v>60000</v>
      </c>
      <c r="I13" s="579"/>
      <c r="J13" s="609" t="s">
        <v>457</v>
      </c>
      <c r="K13" s="579" t="s">
        <v>36</v>
      </c>
      <c r="L13" s="577" t="s">
        <v>1194</v>
      </c>
      <c r="M13" s="592"/>
    </row>
    <row r="14" spans="1:13" s="2" customFormat="1" ht="43.5" customHeight="1">
      <c r="A14" s="1125"/>
      <c r="B14" s="1259"/>
      <c r="C14" s="584" t="s">
        <v>1667</v>
      </c>
      <c r="D14" s="577" t="s">
        <v>1668</v>
      </c>
      <c r="E14" s="577">
        <v>495448</v>
      </c>
      <c r="F14" s="577">
        <v>191050</v>
      </c>
      <c r="G14" s="581">
        <v>127510</v>
      </c>
      <c r="H14" s="577">
        <v>127510</v>
      </c>
      <c r="I14" s="579"/>
      <c r="J14" s="609" t="s">
        <v>105</v>
      </c>
      <c r="K14" s="579" t="s">
        <v>36</v>
      </c>
      <c r="L14" s="577" t="s">
        <v>1669</v>
      </c>
      <c r="M14" s="609" t="s">
        <v>1670</v>
      </c>
    </row>
    <row r="15" spans="1:13" s="2" customFormat="1" ht="40.5" customHeight="1">
      <c r="A15" s="1125"/>
      <c r="B15" s="1259"/>
      <c r="C15" s="584" t="s">
        <v>1671</v>
      </c>
      <c r="D15" s="577" t="s">
        <v>1665</v>
      </c>
      <c r="E15" s="577">
        <v>124776</v>
      </c>
      <c r="F15" s="577">
        <v>54620</v>
      </c>
      <c r="G15" s="581">
        <v>29050</v>
      </c>
      <c r="H15" s="579">
        <v>29050</v>
      </c>
      <c r="I15" s="577"/>
      <c r="J15" s="609" t="s">
        <v>105</v>
      </c>
      <c r="K15" s="579" t="s">
        <v>36</v>
      </c>
      <c r="L15" s="577" t="s">
        <v>1672</v>
      </c>
      <c r="M15" s="609" t="s">
        <v>1673</v>
      </c>
    </row>
    <row r="16" spans="1:13" s="2" customFormat="1" ht="44.25" customHeight="1">
      <c r="A16" s="1125"/>
      <c r="B16" s="1259"/>
      <c r="C16" s="584" t="s">
        <v>1674</v>
      </c>
      <c r="D16" s="577" t="s">
        <v>34</v>
      </c>
      <c r="E16" s="577">
        <v>296000</v>
      </c>
      <c r="F16" s="577"/>
      <c r="G16" s="581">
        <v>5000</v>
      </c>
      <c r="H16" s="577">
        <f>G16</f>
        <v>5000</v>
      </c>
      <c r="I16" s="579"/>
      <c r="J16" s="609" t="s">
        <v>1675</v>
      </c>
      <c r="K16" s="607" t="s">
        <v>331</v>
      </c>
      <c r="L16" s="577" t="s">
        <v>1194</v>
      </c>
      <c r="M16" s="592"/>
    </row>
    <row r="17" spans="1:13" s="3" customFormat="1" ht="67.5" customHeight="1">
      <c r="A17" s="579">
        <v>5</v>
      </c>
      <c r="B17" s="580" t="s">
        <v>1676</v>
      </c>
      <c r="C17" s="580" t="s">
        <v>1677</v>
      </c>
      <c r="D17" s="577" t="s">
        <v>599</v>
      </c>
      <c r="E17" s="577">
        <v>1178200</v>
      </c>
      <c r="F17" s="577">
        <v>86000</v>
      </c>
      <c r="G17" s="581">
        <v>120000</v>
      </c>
      <c r="H17" s="579"/>
      <c r="I17" s="577">
        <v>120000</v>
      </c>
      <c r="J17" s="609" t="s">
        <v>1164</v>
      </c>
      <c r="K17" s="607" t="s">
        <v>36</v>
      </c>
      <c r="L17" s="577" t="s">
        <v>1678</v>
      </c>
      <c r="M17" s="592"/>
    </row>
    <row r="18" spans="1:13" s="3" customFormat="1" ht="57" customHeight="1">
      <c r="A18" s="579">
        <v>6</v>
      </c>
      <c r="B18" s="580" t="s">
        <v>1679</v>
      </c>
      <c r="C18" s="580" t="s">
        <v>1680</v>
      </c>
      <c r="D18" s="577" t="s">
        <v>1681</v>
      </c>
      <c r="E18" s="577">
        <v>765337</v>
      </c>
      <c r="F18" s="577">
        <v>732601</v>
      </c>
      <c r="G18" s="581">
        <v>35700</v>
      </c>
      <c r="H18" s="579"/>
      <c r="I18" s="577">
        <v>35700</v>
      </c>
      <c r="J18" s="609" t="s">
        <v>1682</v>
      </c>
      <c r="K18" s="607" t="s">
        <v>36</v>
      </c>
      <c r="L18" s="577" t="s">
        <v>1683</v>
      </c>
      <c r="M18" s="580" t="s">
        <v>1684</v>
      </c>
    </row>
    <row r="19" spans="1:13" s="3" customFormat="1" ht="63" customHeight="1">
      <c r="A19" s="579">
        <v>7</v>
      </c>
      <c r="B19" s="580" t="s">
        <v>1219</v>
      </c>
      <c r="C19" s="580" t="s">
        <v>1685</v>
      </c>
      <c r="D19" s="577" t="s">
        <v>48</v>
      </c>
      <c r="E19" s="583">
        <v>370919</v>
      </c>
      <c r="F19" s="583">
        <v>50550</v>
      </c>
      <c r="G19" s="585">
        <v>79200</v>
      </c>
      <c r="H19" s="579"/>
      <c r="I19" s="583">
        <v>79200</v>
      </c>
      <c r="J19" s="609" t="s">
        <v>1686</v>
      </c>
      <c r="K19" s="607" t="s">
        <v>36</v>
      </c>
      <c r="L19" s="577" t="s">
        <v>1687</v>
      </c>
      <c r="M19" s="592"/>
    </row>
    <row r="20" spans="1:13" s="2" customFormat="1" ht="52.5" customHeight="1">
      <c r="A20" s="579">
        <v>8</v>
      </c>
      <c r="B20" s="580" t="s">
        <v>1688</v>
      </c>
      <c r="C20" s="580" t="s">
        <v>1689</v>
      </c>
      <c r="D20" s="577" t="s">
        <v>883</v>
      </c>
      <c r="E20" s="577">
        <v>530000</v>
      </c>
      <c r="F20" s="577"/>
      <c r="G20" s="581">
        <v>30000</v>
      </c>
      <c r="H20" s="577"/>
      <c r="I20" s="577">
        <v>30000</v>
      </c>
      <c r="J20" s="606" t="s">
        <v>1690</v>
      </c>
      <c r="K20" s="607" t="s">
        <v>341</v>
      </c>
      <c r="L20" s="577" t="s">
        <v>1691</v>
      </c>
      <c r="M20" s="580"/>
    </row>
    <row r="21" spans="1:13" s="2" customFormat="1" ht="55.5" customHeight="1">
      <c r="A21" s="1256">
        <v>9</v>
      </c>
      <c r="B21" s="1250" t="s">
        <v>1692</v>
      </c>
      <c r="C21" s="578" t="s">
        <v>1693</v>
      </c>
      <c r="D21" s="577" t="s">
        <v>614</v>
      </c>
      <c r="E21" s="577">
        <v>840000</v>
      </c>
      <c r="F21" s="577">
        <v>950</v>
      </c>
      <c r="G21" s="581">
        <v>28000</v>
      </c>
      <c r="H21" s="577"/>
      <c r="I21" s="577">
        <v>28000</v>
      </c>
      <c r="J21" s="606" t="s">
        <v>1694</v>
      </c>
      <c r="K21" s="607" t="s">
        <v>331</v>
      </c>
      <c r="L21" s="577" t="s">
        <v>1691</v>
      </c>
      <c r="M21" s="580"/>
    </row>
    <row r="22" spans="1:13" s="2" customFormat="1" ht="54" customHeight="1">
      <c r="A22" s="1257"/>
      <c r="B22" s="1252"/>
      <c r="C22" s="578" t="s">
        <v>1695</v>
      </c>
      <c r="D22" s="577" t="s">
        <v>614</v>
      </c>
      <c r="E22" s="577">
        <v>339048</v>
      </c>
      <c r="F22" s="577">
        <v>39360</v>
      </c>
      <c r="G22" s="581">
        <v>50800</v>
      </c>
      <c r="H22" s="577"/>
      <c r="I22" s="577">
        <v>50800</v>
      </c>
      <c r="J22" s="606" t="s">
        <v>1696</v>
      </c>
      <c r="K22" s="607" t="s">
        <v>160</v>
      </c>
      <c r="L22" s="577" t="s">
        <v>1697</v>
      </c>
      <c r="M22" s="580"/>
    </row>
    <row r="23" spans="1:13" s="2" customFormat="1" ht="43.5" customHeight="1">
      <c r="A23" s="579">
        <v>10</v>
      </c>
      <c r="B23" s="580" t="s">
        <v>1698</v>
      </c>
      <c r="C23" s="580" t="s">
        <v>1699</v>
      </c>
      <c r="D23" s="577" t="s">
        <v>56</v>
      </c>
      <c r="E23" s="577">
        <v>250133</v>
      </c>
      <c r="F23" s="577">
        <v>51500</v>
      </c>
      <c r="G23" s="581">
        <v>50000</v>
      </c>
      <c r="H23" s="577"/>
      <c r="I23" s="577">
        <v>50000</v>
      </c>
      <c r="J23" s="606" t="s">
        <v>1700</v>
      </c>
      <c r="K23" s="607" t="s">
        <v>36</v>
      </c>
      <c r="L23" s="577" t="s">
        <v>1701</v>
      </c>
      <c r="M23" s="580"/>
    </row>
    <row r="24" spans="1:13" s="4" customFormat="1" ht="34.5" customHeight="1">
      <c r="A24" s="589" t="s">
        <v>74</v>
      </c>
      <c r="B24" s="578" t="s">
        <v>1702</v>
      </c>
      <c r="C24" s="584"/>
      <c r="D24" s="576"/>
      <c r="E24" s="576">
        <f>SUM(E25:E57)</f>
        <v>2318157.12</v>
      </c>
      <c r="F24" s="576">
        <f>SUM(F25:F57)</f>
        <v>261790</v>
      </c>
      <c r="G24" s="575">
        <f>SUM(G25:G57)</f>
        <v>232220</v>
      </c>
      <c r="H24" s="576">
        <f>SUM(H25:H57)</f>
        <v>144480</v>
      </c>
      <c r="I24" s="576">
        <f>SUM(I25:I57)</f>
        <v>87740</v>
      </c>
      <c r="J24" s="610"/>
      <c r="K24" s="611"/>
      <c r="L24" s="576"/>
      <c r="M24" s="603"/>
    </row>
    <row r="25" spans="1:13" s="4" customFormat="1" ht="66.75" customHeight="1">
      <c r="A25" s="1125">
        <v>11</v>
      </c>
      <c r="B25" s="1259" t="s">
        <v>1703</v>
      </c>
      <c r="C25" s="584" t="s">
        <v>1704</v>
      </c>
      <c r="D25" s="590" t="s">
        <v>233</v>
      </c>
      <c r="E25" s="591">
        <v>410000</v>
      </c>
      <c r="F25" s="591">
        <v>150</v>
      </c>
      <c r="G25" s="581">
        <v>5000</v>
      </c>
      <c r="H25" s="576"/>
      <c r="I25" s="579">
        <v>5000</v>
      </c>
      <c r="J25" s="606" t="s">
        <v>113</v>
      </c>
      <c r="K25" s="607" t="s">
        <v>331</v>
      </c>
      <c r="L25" s="579" t="s">
        <v>1705</v>
      </c>
      <c r="M25" s="609" t="s">
        <v>1706</v>
      </c>
    </row>
    <row r="26" spans="1:13" s="4" customFormat="1" ht="72" customHeight="1">
      <c r="A26" s="1125"/>
      <c r="B26" s="1259"/>
      <c r="C26" s="584" t="s">
        <v>1707</v>
      </c>
      <c r="D26" s="590" t="s">
        <v>233</v>
      </c>
      <c r="E26" s="591">
        <v>443000</v>
      </c>
      <c r="F26" s="591">
        <v>150</v>
      </c>
      <c r="G26" s="581">
        <v>10000</v>
      </c>
      <c r="H26" s="576"/>
      <c r="I26" s="579">
        <v>10000</v>
      </c>
      <c r="J26" s="606" t="s">
        <v>113</v>
      </c>
      <c r="K26" s="607" t="s">
        <v>331</v>
      </c>
      <c r="L26" s="579" t="s">
        <v>1708</v>
      </c>
      <c r="M26" s="609" t="s">
        <v>1709</v>
      </c>
    </row>
    <row r="27" spans="1:13" s="3" customFormat="1" ht="42" customHeight="1">
      <c r="A27" s="579">
        <v>12</v>
      </c>
      <c r="B27" s="580" t="s">
        <v>1710</v>
      </c>
      <c r="C27" s="580" t="s">
        <v>1711</v>
      </c>
      <c r="D27" s="577" t="s">
        <v>1151</v>
      </c>
      <c r="E27" s="577">
        <v>32657</v>
      </c>
      <c r="F27" s="577">
        <v>20580</v>
      </c>
      <c r="G27" s="581">
        <v>8440</v>
      </c>
      <c r="H27" s="577"/>
      <c r="I27" s="579">
        <v>8440</v>
      </c>
      <c r="J27" s="609" t="s">
        <v>89</v>
      </c>
      <c r="K27" s="607" t="s">
        <v>36</v>
      </c>
      <c r="L27" s="577" t="s">
        <v>920</v>
      </c>
      <c r="M27" s="592" t="s">
        <v>1712</v>
      </c>
    </row>
    <row r="28" spans="1:13" s="3" customFormat="1" ht="42" customHeight="1">
      <c r="A28" s="579">
        <v>13</v>
      </c>
      <c r="B28" s="580" t="s">
        <v>1713</v>
      </c>
      <c r="C28" s="592" t="s">
        <v>1714</v>
      </c>
      <c r="D28" s="577" t="s">
        <v>48</v>
      </c>
      <c r="E28" s="577">
        <v>136461</v>
      </c>
      <c r="F28" s="577">
        <v>66000</v>
      </c>
      <c r="G28" s="581">
        <v>25000</v>
      </c>
      <c r="H28" s="577">
        <v>25000</v>
      </c>
      <c r="I28" s="579"/>
      <c r="J28" s="612" t="s">
        <v>89</v>
      </c>
      <c r="K28" s="607" t="s">
        <v>36</v>
      </c>
      <c r="L28" s="577" t="s">
        <v>1381</v>
      </c>
      <c r="M28" s="592"/>
    </row>
    <row r="29" spans="1:13" s="3" customFormat="1" ht="42" customHeight="1">
      <c r="A29" s="579">
        <v>14</v>
      </c>
      <c r="B29" s="580" t="s">
        <v>1715</v>
      </c>
      <c r="C29" s="580" t="s">
        <v>1716</v>
      </c>
      <c r="D29" s="577" t="s">
        <v>1717</v>
      </c>
      <c r="E29" s="577">
        <v>9730</v>
      </c>
      <c r="F29" s="577">
        <v>230</v>
      </c>
      <c r="G29" s="581">
        <v>9500</v>
      </c>
      <c r="H29" s="577">
        <v>9500</v>
      </c>
      <c r="I29" s="579"/>
      <c r="J29" s="609" t="s">
        <v>105</v>
      </c>
      <c r="K29" s="579" t="s">
        <v>36</v>
      </c>
      <c r="L29" s="577" t="s">
        <v>1381</v>
      </c>
      <c r="M29" s="592"/>
    </row>
    <row r="30" spans="1:13" s="3" customFormat="1" ht="44.25" customHeight="1">
      <c r="A30" s="579">
        <v>15</v>
      </c>
      <c r="B30" s="592" t="s">
        <v>1718</v>
      </c>
      <c r="C30" s="592" t="s">
        <v>1719</v>
      </c>
      <c r="D30" s="579" t="s">
        <v>233</v>
      </c>
      <c r="E30" s="577">
        <v>232507</v>
      </c>
      <c r="F30" s="579">
        <v>150</v>
      </c>
      <c r="G30" s="581">
        <v>11000</v>
      </c>
      <c r="H30" s="577">
        <v>11000</v>
      </c>
      <c r="I30" s="577"/>
      <c r="J30" s="609" t="s">
        <v>113</v>
      </c>
      <c r="K30" s="607" t="s">
        <v>331</v>
      </c>
      <c r="L30" s="577" t="s">
        <v>1720</v>
      </c>
      <c r="M30" s="592"/>
    </row>
    <row r="31" spans="1:13" s="3" customFormat="1" ht="39.75" customHeight="1">
      <c r="A31" s="579">
        <v>16</v>
      </c>
      <c r="B31" s="580" t="s">
        <v>1721</v>
      </c>
      <c r="C31" s="593" t="s">
        <v>1722</v>
      </c>
      <c r="D31" s="577" t="s">
        <v>208</v>
      </c>
      <c r="E31" s="577">
        <v>9093</v>
      </c>
      <c r="F31" s="577">
        <v>2500</v>
      </c>
      <c r="G31" s="581">
        <v>3500</v>
      </c>
      <c r="H31" s="579">
        <v>3500</v>
      </c>
      <c r="I31" s="579"/>
      <c r="J31" s="609" t="s">
        <v>1723</v>
      </c>
      <c r="K31" s="607" t="s">
        <v>36</v>
      </c>
      <c r="L31" s="577" t="s">
        <v>1194</v>
      </c>
      <c r="M31" s="592"/>
    </row>
    <row r="32" spans="1:13" s="3" customFormat="1" ht="41.25" customHeight="1">
      <c r="A32" s="579">
        <v>17</v>
      </c>
      <c r="B32" s="593" t="s">
        <v>1724</v>
      </c>
      <c r="C32" s="593" t="s">
        <v>1725</v>
      </c>
      <c r="D32" s="577" t="s">
        <v>1726</v>
      </c>
      <c r="E32" s="594">
        <v>10035</v>
      </c>
      <c r="F32" s="577">
        <v>9600</v>
      </c>
      <c r="G32" s="581">
        <v>435</v>
      </c>
      <c r="H32" s="577">
        <v>435</v>
      </c>
      <c r="I32" s="579"/>
      <c r="J32" s="609" t="s">
        <v>105</v>
      </c>
      <c r="K32" s="607" t="s">
        <v>36</v>
      </c>
      <c r="L32" s="577" t="s">
        <v>1194</v>
      </c>
      <c r="M32" s="580"/>
    </row>
    <row r="33" spans="1:13" s="2" customFormat="1" ht="42.75" customHeight="1">
      <c r="A33" s="579">
        <v>18</v>
      </c>
      <c r="B33" s="580" t="s">
        <v>1727</v>
      </c>
      <c r="C33" s="580" t="s">
        <v>1728</v>
      </c>
      <c r="D33" s="577" t="s">
        <v>56</v>
      </c>
      <c r="E33" s="577">
        <v>17356</v>
      </c>
      <c r="F33" s="577">
        <v>300</v>
      </c>
      <c r="G33" s="581">
        <v>7000</v>
      </c>
      <c r="H33" s="577"/>
      <c r="I33" s="577">
        <v>7000</v>
      </c>
      <c r="J33" s="606" t="s">
        <v>89</v>
      </c>
      <c r="K33" s="607" t="s">
        <v>36</v>
      </c>
      <c r="L33" s="579" t="s">
        <v>1729</v>
      </c>
      <c r="M33" s="592" t="s">
        <v>1712</v>
      </c>
    </row>
    <row r="34" spans="1:13" s="2" customFormat="1" ht="43.5" customHeight="1">
      <c r="A34" s="579">
        <v>19</v>
      </c>
      <c r="B34" s="580" t="s">
        <v>1730</v>
      </c>
      <c r="C34" s="595" t="s">
        <v>1731</v>
      </c>
      <c r="D34" s="596" t="s">
        <v>208</v>
      </c>
      <c r="E34" s="596">
        <v>4346</v>
      </c>
      <c r="F34" s="596">
        <v>100</v>
      </c>
      <c r="G34" s="597">
        <v>3800</v>
      </c>
      <c r="H34" s="596"/>
      <c r="I34" s="577">
        <v>3800</v>
      </c>
      <c r="J34" s="613" t="s">
        <v>89</v>
      </c>
      <c r="K34" s="607" t="s">
        <v>36</v>
      </c>
      <c r="L34" s="614" t="s">
        <v>1708</v>
      </c>
      <c r="M34" s="615" t="s">
        <v>1712</v>
      </c>
    </row>
    <row r="35" spans="1:13" s="2" customFormat="1" ht="41.25" customHeight="1">
      <c r="A35" s="579">
        <v>20</v>
      </c>
      <c r="B35" s="580" t="s">
        <v>1732</v>
      </c>
      <c r="C35" s="595" t="s">
        <v>1733</v>
      </c>
      <c r="D35" s="596" t="s">
        <v>208</v>
      </c>
      <c r="E35" s="596">
        <v>6792</v>
      </c>
      <c r="F35" s="596">
        <v>100</v>
      </c>
      <c r="G35" s="597">
        <v>4800</v>
      </c>
      <c r="H35" s="596"/>
      <c r="I35" s="577">
        <v>4800</v>
      </c>
      <c r="J35" s="613" t="s">
        <v>89</v>
      </c>
      <c r="K35" s="607" t="s">
        <v>36</v>
      </c>
      <c r="L35" s="614" t="s">
        <v>1734</v>
      </c>
      <c r="M35" s="615" t="s">
        <v>1712</v>
      </c>
    </row>
    <row r="36" spans="1:13" s="2" customFormat="1" ht="42" customHeight="1">
      <c r="A36" s="579">
        <v>21</v>
      </c>
      <c r="B36" s="580" t="s">
        <v>1735</v>
      </c>
      <c r="C36" s="580" t="s">
        <v>1736</v>
      </c>
      <c r="D36" s="577" t="s">
        <v>1665</v>
      </c>
      <c r="E36" s="577">
        <v>9118</v>
      </c>
      <c r="F36" s="577">
        <v>5100</v>
      </c>
      <c r="G36" s="581">
        <v>4010</v>
      </c>
      <c r="H36" s="577">
        <v>4010</v>
      </c>
      <c r="I36" s="577"/>
      <c r="J36" s="609" t="s">
        <v>105</v>
      </c>
      <c r="K36" s="607" t="s">
        <v>36</v>
      </c>
      <c r="L36" s="577" t="s">
        <v>1708</v>
      </c>
      <c r="M36" s="592"/>
    </row>
    <row r="37" spans="1:13" s="3" customFormat="1" ht="43.5" customHeight="1">
      <c r="A37" s="579">
        <v>22</v>
      </c>
      <c r="B37" s="598" t="s">
        <v>1737</v>
      </c>
      <c r="C37" s="598" t="s">
        <v>78</v>
      </c>
      <c r="D37" s="599" t="s">
        <v>48</v>
      </c>
      <c r="E37" s="599">
        <v>91370</v>
      </c>
      <c r="F37" s="599">
        <v>39200</v>
      </c>
      <c r="G37" s="600">
        <v>18000</v>
      </c>
      <c r="H37" s="599">
        <v>18000</v>
      </c>
      <c r="I37" s="579"/>
      <c r="J37" s="609" t="s">
        <v>1738</v>
      </c>
      <c r="K37" s="607" t="s">
        <v>36</v>
      </c>
      <c r="L37" s="579" t="s">
        <v>1415</v>
      </c>
      <c r="M37" s="592"/>
    </row>
    <row r="38" spans="1:13" s="3" customFormat="1" ht="71.25" customHeight="1">
      <c r="A38" s="579">
        <v>23</v>
      </c>
      <c r="B38" s="580" t="s">
        <v>1739</v>
      </c>
      <c r="C38" s="580" t="s">
        <v>1740</v>
      </c>
      <c r="D38" s="579" t="s">
        <v>883</v>
      </c>
      <c r="E38" s="577">
        <v>190385</v>
      </c>
      <c r="F38" s="577">
        <v>1500</v>
      </c>
      <c r="G38" s="581">
        <v>22500</v>
      </c>
      <c r="H38" s="592"/>
      <c r="I38" s="579">
        <v>22500</v>
      </c>
      <c r="J38" s="606" t="s">
        <v>89</v>
      </c>
      <c r="K38" s="607" t="s">
        <v>36</v>
      </c>
      <c r="L38" s="577" t="s">
        <v>1741</v>
      </c>
      <c r="M38" s="592" t="s">
        <v>1712</v>
      </c>
    </row>
    <row r="39" spans="1:13" s="2" customFormat="1" ht="47.25" customHeight="1">
      <c r="A39" s="579">
        <v>24</v>
      </c>
      <c r="B39" s="580" t="s">
        <v>1742</v>
      </c>
      <c r="C39" s="595" t="s">
        <v>1743</v>
      </c>
      <c r="D39" s="596" t="s">
        <v>208</v>
      </c>
      <c r="E39" s="596">
        <v>3716</v>
      </c>
      <c r="F39" s="596">
        <v>100</v>
      </c>
      <c r="G39" s="597">
        <v>2700</v>
      </c>
      <c r="H39" s="580"/>
      <c r="I39" s="596">
        <v>2700</v>
      </c>
      <c r="J39" s="613" t="s">
        <v>89</v>
      </c>
      <c r="K39" s="607" t="s">
        <v>36</v>
      </c>
      <c r="L39" s="614" t="s">
        <v>1744</v>
      </c>
      <c r="M39" s="615" t="s">
        <v>1712</v>
      </c>
    </row>
    <row r="40" spans="1:13" s="2" customFormat="1" ht="48" customHeight="1">
      <c r="A40" s="579">
        <v>25</v>
      </c>
      <c r="B40" s="580" t="s">
        <v>1745</v>
      </c>
      <c r="C40" s="595" t="s">
        <v>1746</v>
      </c>
      <c r="D40" s="596" t="s">
        <v>208</v>
      </c>
      <c r="E40" s="596">
        <v>2086</v>
      </c>
      <c r="F40" s="596">
        <v>80</v>
      </c>
      <c r="G40" s="597">
        <v>1500</v>
      </c>
      <c r="H40" s="580"/>
      <c r="I40" s="596">
        <v>1500</v>
      </c>
      <c r="J40" s="613" t="s">
        <v>89</v>
      </c>
      <c r="K40" s="607" t="s">
        <v>36</v>
      </c>
      <c r="L40" s="614" t="s">
        <v>1744</v>
      </c>
      <c r="M40" s="615" t="s">
        <v>1712</v>
      </c>
    </row>
    <row r="41" spans="1:13" s="2" customFormat="1" ht="45.75" customHeight="1">
      <c r="A41" s="579">
        <v>26</v>
      </c>
      <c r="B41" s="592" t="s">
        <v>1747</v>
      </c>
      <c r="C41" s="592" t="s">
        <v>1748</v>
      </c>
      <c r="D41" s="579" t="s">
        <v>48</v>
      </c>
      <c r="E41" s="601">
        <v>22793</v>
      </c>
      <c r="F41" s="579">
        <v>18000</v>
      </c>
      <c r="G41" s="581">
        <v>4790</v>
      </c>
      <c r="H41" s="579">
        <v>4790</v>
      </c>
      <c r="I41" s="577"/>
      <c r="J41" s="609" t="s">
        <v>89</v>
      </c>
      <c r="K41" s="607" t="s">
        <v>36</v>
      </c>
      <c r="L41" s="579" t="s">
        <v>1749</v>
      </c>
      <c r="M41" s="592"/>
    </row>
    <row r="42" spans="1:13" s="3" customFormat="1" ht="54" customHeight="1">
      <c r="A42" s="579">
        <v>27</v>
      </c>
      <c r="B42" s="592" t="s">
        <v>1750</v>
      </c>
      <c r="C42" s="593" t="s">
        <v>1751</v>
      </c>
      <c r="D42" s="577" t="s">
        <v>56</v>
      </c>
      <c r="E42" s="577">
        <v>141974</v>
      </c>
      <c r="F42" s="577">
        <v>13000</v>
      </c>
      <c r="G42" s="581">
        <v>18000</v>
      </c>
      <c r="H42" s="577"/>
      <c r="I42" s="577">
        <v>18000</v>
      </c>
      <c r="J42" s="606" t="s">
        <v>89</v>
      </c>
      <c r="K42" s="607" t="s">
        <v>36</v>
      </c>
      <c r="L42" s="577" t="s">
        <v>1752</v>
      </c>
      <c r="M42" s="592"/>
    </row>
    <row r="43" spans="1:13" s="3" customFormat="1" ht="49.5" customHeight="1">
      <c r="A43" s="579">
        <v>28</v>
      </c>
      <c r="B43" s="580" t="s">
        <v>1753</v>
      </c>
      <c r="C43" s="580" t="s">
        <v>1754</v>
      </c>
      <c r="D43" s="577" t="s">
        <v>56</v>
      </c>
      <c r="E43" s="577">
        <v>13000</v>
      </c>
      <c r="F43" s="590">
        <v>500</v>
      </c>
      <c r="G43" s="581">
        <v>1500</v>
      </c>
      <c r="H43" s="577">
        <v>1500</v>
      </c>
      <c r="I43" s="579"/>
      <c r="J43" s="606" t="s">
        <v>1755</v>
      </c>
      <c r="K43" s="607" t="s">
        <v>36</v>
      </c>
      <c r="L43" s="577" t="s">
        <v>1756</v>
      </c>
      <c r="M43" s="580" t="s">
        <v>1757</v>
      </c>
    </row>
    <row r="44" spans="1:13" s="3" customFormat="1" ht="49.5" customHeight="1">
      <c r="A44" s="579">
        <v>29</v>
      </c>
      <c r="B44" s="580" t="s">
        <v>1758</v>
      </c>
      <c r="C44" s="580" t="s">
        <v>1759</v>
      </c>
      <c r="D44" s="577" t="s">
        <v>1760</v>
      </c>
      <c r="E44" s="577">
        <v>10389.6</v>
      </c>
      <c r="F44" s="590">
        <v>4400</v>
      </c>
      <c r="G44" s="581">
        <v>1000</v>
      </c>
      <c r="H44" s="577">
        <v>1000</v>
      </c>
      <c r="I44" s="579"/>
      <c r="J44" s="606" t="s">
        <v>89</v>
      </c>
      <c r="K44" s="607" t="s">
        <v>36</v>
      </c>
      <c r="L44" s="577" t="s">
        <v>1194</v>
      </c>
      <c r="M44" s="580"/>
    </row>
    <row r="45" spans="1:13" s="2" customFormat="1" ht="46.5" customHeight="1">
      <c r="A45" s="579">
        <v>30</v>
      </c>
      <c r="B45" s="580" t="s">
        <v>1761</v>
      </c>
      <c r="C45" s="580" t="s">
        <v>1762</v>
      </c>
      <c r="D45" s="577" t="s">
        <v>34</v>
      </c>
      <c r="E45" s="577">
        <v>2997</v>
      </c>
      <c r="F45" s="577">
        <v>200</v>
      </c>
      <c r="G45" s="581">
        <v>1100</v>
      </c>
      <c r="H45" s="577">
        <v>1100</v>
      </c>
      <c r="I45" s="577"/>
      <c r="J45" s="606" t="s">
        <v>1763</v>
      </c>
      <c r="K45" s="607" t="s">
        <v>90</v>
      </c>
      <c r="L45" s="577" t="s">
        <v>1180</v>
      </c>
      <c r="M45" s="592"/>
    </row>
    <row r="46" spans="1:13" s="3" customFormat="1" ht="45.75" customHeight="1">
      <c r="A46" s="1256">
        <v>31</v>
      </c>
      <c r="B46" s="1260" t="s">
        <v>1764</v>
      </c>
      <c r="C46" s="602" t="s">
        <v>1765</v>
      </c>
      <c r="D46" s="599" t="s">
        <v>48</v>
      </c>
      <c r="E46" s="599">
        <v>90816</v>
      </c>
      <c r="F46" s="599">
        <v>42850</v>
      </c>
      <c r="G46" s="600">
        <v>26000</v>
      </c>
      <c r="H46" s="599">
        <v>26000</v>
      </c>
      <c r="I46" s="579"/>
      <c r="J46" s="609" t="s">
        <v>1738</v>
      </c>
      <c r="K46" s="607" t="s">
        <v>36</v>
      </c>
      <c r="L46" s="579" t="s">
        <v>1415</v>
      </c>
      <c r="M46" s="592"/>
    </row>
    <row r="47" spans="1:13" s="3" customFormat="1" ht="47.25" customHeight="1">
      <c r="A47" s="1258"/>
      <c r="B47" s="1261"/>
      <c r="C47" s="602" t="s">
        <v>1766</v>
      </c>
      <c r="D47" s="599" t="s">
        <v>208</v>
      </c>
      <c r="E47" s="599">
        <v>25818</v>
      </c>
      <c r="F47" s="599">
        <v>8000</v>
      </c>
      <c r="G47" s="600">
        <v>8000</v>
      </c>
      <c r="H47" s="599">
        <v>8000</v>
      </c>
      <c r="I47" s="579"/>
      <c r="J47" s="609" t="s">
        <v>1767</v>
      </c>
      <c r="K47" s="607" t="s">
        <v>36</v>
      </c>
      <c r="L47" s="579" t="s">
        <v>1415</v>
      </c>
      <c r="M47" s="592"/>
    </row>
    <row r="48" spans="1:13" s="3" customFormat="1" ht="47.25" customHeight="1">
      <c r="A48" s="1258"/>
      <c r="B48" s="1261"/>
      <c r="C48" s="602" t="s">
        <v>1768</v>
      </c>
      <c r="D48" s="599" t="s">
        <v>64</v>
      </c>
      <c r="E48" s="599">
        <v>12300</v>
      </c>
      <c r="F48" s="599"/>
      <c r="G48" s="600">
        <v>500</v>
      </c>
      <c r="H48" s="599">
        <v>500</v>
      </c>
      <c r="I48" s="579"/>
      <c r="J48" s="609" t="s">
        <v>1769</v>
      </c>
      <c r="K48" s="607" t="s">
        <v>331</v>
      </c>
      <c r="L48" s="579" t="s">
        <v>1415</v>
      </c>
      <c r="M48" s="592"/>
    </row>
    <row r="49" spans="1:13" s="3" customFormat="1" ht="47.25" customHeight="1">
      <c r="A49" s="1257"/>
      <c r="B49" s="1262"/>
      <c r="C49" s="602" t="s">
        <v>1770</v>
      </c>
      <c r="D49" s="599" t="s">
        <v>64</v>
      </c>
      <c r="E49" s="599">
        <v>18700</v>
      </c>
      <c r="F49" s="599"/>
      <c r="G49" s="600">
        <v>500</v>
      </c>
      <c r="H49" s="599">
        <v>500</v>
      </c>
      <c r="I49" s="579"/>
      <c r="J49" s="609" t="s">
        <v>1769</v>
      </c>
      <c r="K49" s="607" t="s">
        <v>114</v>
      </c>
      <c r="L49" s="579" t="s">
        <v>1415</v>
      </c>
      <c r="M49" s="592"/>
    </row>
    <row r="50" spans="1:13" s="3" customFormat="1" ht="41.25" customHeight="1">
      <c r="A50" s="579">
        <v>32</v>
      </c>
      <c r="B50" s="580" t="s">
        <v>1771</v>
      </c>
      <c r="C50" s="592" t="s">
        <v>1772</v>
      </c>
      <c r="D50" s="577" t="s">
        <v>883</v>
      </c>
      <c r="E50" s="577">
        <v>76417</v>
      </c>
      <c r="F50" s="577">
        <v>10000</v>
      </c>
      <c r="G50" s="581">
        <v>10000</v>
      </c>
      <c r="H50" s="577">
        <v>10000</v>
      </c>
      <c r="I50" s="579"/>
      <c r="J50" s="609" t="s">
        <v>89</v>
      </c>
      <c r="K50" s="607" t="s">
        <v>36</v>
      </c>
      <c r="L50" s="579" t="s">
        <v>1381</v>
      </c>
      <c r="M50" s="580" t="s">
        <v>1712</v>
      </c>
    </row>
    <row r="51" spans="1:13" s="3" customFormat="1" ht="56.25" customHeight="1">
      <c r="A51" s="579">
        <v>33</v>
      </c>
      <c r="B51" s="592" t="s">
        <v>1773</v>
      </c>
      <c r="C51" s="592" t="s">
        <v>1774</v>
      </c>
      <c r="D51" s="579" t="s">
        <v>208</v>
      </c>
      <c r="E51" s="577">
        <v>28314</v>
      </c>
      <c r="F51" s="579">
        <v>500</v>
      </c>
      <c r="G51" s="581">
        <v>5000</v>
      </c>
      <c r="H51" s="577">
        <v>1000</v>
      </c>
      <c r="I51" s="577">
        <v>4000</v>
      </c>
      <c r="J51" s="609" t="s">
        <v>1775</v>
      </c>
      <c r="K51" s="607" t="s">
        <v>106</v>
      </c>
      <c r="L51" s="577" t="s">
        <v>1556</v>
      </c>
      <c r="M51" s="592" t="s">
        <v>1776</v>
      </c>
    </row>
    <row r="52" spans="1:13" s="3" customFormat="1" ht="39.75" customHeight="1">
      <c r="A52" s="579">
        <v>34</v>
      </c>
      <c r="B52" s="592" t="s">
        <v>1777</v>
      </c>
      <c r="C52" s="592" t="s">
        <v>1778</v>
      </c>
      <c r="D52" s="579" t="s">
        <v>34</v>
      </c>
      <c r="E52" s="577">
        <v>12907.52</v>
      </c>
      <c r="F52" s="579"/>
      <c r="G52" s="581">
        <v>5000</v>
      </c>
      <c r="H52" s="577">
        <v>5000</v>
      </c>
      <c r="I52" s="577"/>
      <c r="J52" s="609" t="s">
        <v>1779</v>
      </c>
      <c r="K52" s="607" t="s">
        <v>450</v>
      </c>
      <c r="L52" s="577" t="s">
        <v>1415</v>
      </c>
      <c r="M52" s="592"/>
    </row>
    <row r="53" spans="1:13" s="3" customFormat="1" ht="37.5" customHeight="1">
      <c r="A53" s="579">
        <v>35</v>
      </c>
      <c r="B53" s="593" t="s">
        <v>1780</v>
      </c>
      <c r="C53" s="593" t="s">
        <v>1781</v>
      </c>
      <c r="D53" s="577" t="s">
        <v>1726</v>
      </c>
      <c r="E53" s="594">
        <v>12962</v>
      </c>
      <c r="F53" s="577">
        <v>10500</v>
      </c>
      <c r="G53" s="581">
        <v>2460</v>
      </c>
      <c r="H53" s="577">
        <v>2460</v>
      </c>
      <c r="I53" s="577"/>
      <c r="J53" s="606" t="s">
        <v>105</v>
      </c>
      <c r="K53" s="607" t="s">
        <v>36</v>
      </c>
      <c r="L53" s="577" t="s">
        <v>1194</v>
      </c>
      <c r="M53" s="580"/>
    </row>
    <row r="54" spans="1:13" s="3" customFormat="1" ht="46.5" customHeight="1">
      <c r="A54" s="579">
        <v>36</v>
      </c>
      <c r="B54" s="580" t="s">
        <v>1782</v>
      </c>
      <c r="C54" s="580" t="s">
        <v>1783</v>
      </c>
      <c r="D54" s="577" t="s">
        <v>1717</v>
      </c>
      <c r="E54" s="577">
        <v>11035</v>
      </c>
      <c r="F54" s="577">
        <v>8000</v>
      </c>
      <c r="G54" s="581">
        <v>3035</v>
      </c>
      <c r="H54" s="577">
        <v>3035</v>
      </c>
      <c r="I54" s="579"/>
      <c r="J54" s="612" t="s">
        <v>105</v>
      </c>
      <c r="K54" s="607" t="s">
        <v>36</v>
      </c>
      <c r="L54" s="577" t="s">
        <v>1381</v>
      </c>
      <c r="M54" s="592"/>
    </row>
    <row r="55" spans="1:13" s="3" customFormat="1" ht="46.5" customHeight="1">
      <c r="A55" s="579">
        <v>37</v>
      </c>
      <c r="B55" s="580" t="s">
        <v>1784</v>
      </c>
      <c r="C55" s="580" t="s">
        <v>1785</v>
      </c>
      <c r="D55" s="577" t="s">
        <v>34</v>
      </c>
      <c r="E55" s="577">
        <v>16800</v>
      </c>
      <c r="F55" s="577"/>
      <c r="G55" s="581">
        <v>4000</v>
      </c>
      <c r="H55" s="577">
        <v>4000</v>
      </c>
      <c r="I55" s="579"/>
      <c r="J55" s="612" t="s">
        <v>1786</v>
      </c>
      <c r="K55" s="607" t="s">
        <v>646</v>
      </c>
      <c r="L55" s="577" t="s">
        <v>1787</v>
      </c>
      <c r="M55" s="592"/>
    </row>
    <row r="56" spans="1:13" s="3" customFormat="1" ht="46.5" customHeight="1">
      <c r="A56" s="579">
        <v>38</v>
      </c>
      <c r="B56" s="580" t="s">
        <v>1788</v>
      </c>
      <c r="C56" s="580" t="s">
        <v>1789</v>
      </c>
      <c r="D56" s="577" t="s">
        <v>64</v>
      </c>
      <c r="E56" s="577">
        <v>210000</v>
      </c>
      <c r="F56" s="577"/>
      <c r="G56" s="581">
        <v>2650</v>
      </c>
      <c r="H56" s="577">
        <v>2650</v>
      </c>
      <c r="I56" s="579"/>
      <c r="J56" s="612" t="s">
        <v>118</v>
      </c>
      <c r="K56" s="607" t="s">
        <v>646</v>
      </c>
      <c r="L56" s="577" t="s">
        <v>1218</v>
      </c>
      <c r="M56" s="592"/>
    </row>
    <row r="57" spans="1:13" s="3" customFormat="1" ht="46.5" customHeight="1">
      <c r="A57" s="579">
        <v>39</v>
      </c>
      <c r="B57" s="580" t="s">
        <v>1790</v>
      </c>
      <c r="C57" s="580" t="s">
        <v>1791</v>
      </c>
      <c r="D57" s="577" t="s">
        <v>34</v>
      </c>
      <c r="E57" s="577">
        <v>2282</v>
      </c>
      <c r="F57" s="577"/>
      <c r="G57" s="581">
        <v>1500</v>
      </c>
      <c r="H57" s="577">
        <v>1500</v>
      </c>
      <c r="I57" s="579"/>
      <c r="J57" s="612" t="s">
        <v>1792</v>
      </c>
      <c r="K57" s="607" t="s">
        <v>646</v>
      </c>
      <c r="L57" s="577" t="s">
        <v>920</v>
      </c>
      <c r="M57" s="592"/>
    </row>
    <row r="58" spans="1:13" s="5" customFormat="1" ht="42" customHeight="1">
      <c r="A58" s="589" t="s">
        <v>83</v>
      </c>
      <c r="B58" s="578" t="s">
        <v>1793</v>
      </c>
      <c r="C58" s="603"/>
      <c r="D58" s="576"/>
      <c r="E58" s="576">
        <f>SUM(E59:E63)</f>
        <v>178496</v>
      </c>
      <c r="F58" s="576">
        <f>SUM(F59:F63)</f>
        <v>93716.72</v>
      </c>
      <c r="G58" s="576">
        <f>SUM(G59:G63)</f>
        <v>31650</v>
      </c>
      <c r="H58" s="576">
        <f>SUM(H59:H63)</f>
        <v>13794</v>
      </c>
      <c r="I58" s="576">
        <f>SUM(I59:I63)</f>
        <v>17856</v>
      </c>
      <c r="J58" s="616"/>
      <c r="K58" s="611"/>
      <c r="L58" s="576"/>
      <c r="M58" s="603"/>
    </row>
    <row r="59" spans="1:13" s="2" customFormat="1" ht="52.5" customHeight="1">
      <c r="A59" s="579">
        <v>40</v>
      </c>
      <c r="B59" s="580" t="s">
        <v>1794</v>
      </c>
      <c r="C59" s="580" t="s">
        <v>1795</v>
      </c>
      <c r="D59" s="577" t="s">
        <v>1665</v>
      </c>
      <c r="E59" s="577">
        <v>34703</v>
      </c>
      <c r="F59" s="577">
        <v>17016.72</v>
      </c>
      <c r="G59" s="581">
        <v>10000</v>
      </c>
      <c r="H59" s="577">
        <v>10000</v>
      </c>
      <c r="I59" s="577"/>
      <c r="J59" s="606" t="s">
        <v>1796</v>
      </c>
      <c r="K59" s="607" t="s">
        <v>36</v>
      </c>
      <c r="L59" s="577" t="s">
        <v>1797</v>
      </c>
      <c r="M59" s="580" t="s">
        <v>1798</v>
      </c>
    </row>
    <row r="60" spans="1:13" s="3" customFormat="1" ht="48" customHeight="1">
      <c r="A60" s="579">
        <v>41</v>
      </c>
      <c r="B60" s="580" t="s">
        <v>1799</v>
      </c>
      <c r="C60" s="580" t="s">
        <v>1800</v>
      </c>
      <c r="D60" s="577" t="s">
        <v>48</v>
      </c>
      <c r="E60" s="577">
        <v>120000</v>
      </c>
      <c r="F60" s="577">
        <v>70000</v>
      </c>
      <c r="G60" s="581">
        <f>I60+H60</f>
        <v>15000</v>
      </c>
      <c r="H60" s="577"/>
      <c r="I60" s="577">
        <v>15000</v>
      </c>
      <c r="J60" s="606" t="s">
        <v>457</v>
      </c>
      <c r="K60" s="607" t="s">
        <v>36</v>
      </c>
      <c r="L60" s="577" t="s">
        <v>1083</v>
      </c>
      <c r="M60" s="580"/>
    </row>
    <row r="61" spans="1:13" s="2" customFormat="1" ht="47.25" customHeight="1">
      <c r="A61" s="579">
        <v>42</v>
      </c>
      <c r="B61" s="580" t="s">
        <v>1801</v>
      </c>
      <c r="C61" s="580" t="s">
        <v>1802</v>
      </c>
      <c r="D61" s="577" t="s">
        <v>1151</v>
      </c>
      <c r="E61" s="577">
        <v>17000</v>
      </c>
      <c r="F61" s="577">
        <v>6400</v>
      </c>
      <c r="G61" s="581">
        <v>1000</v>
      </c>
      <c r="H61" s="577"/>
      <c r="I61" s="577">
        <v>1000</v>
      </c>
      <c r="J61" s="606" t="s">
        <v>1803</v>
      </c>
      <c r="K61" s="607" t="s">
        <v>36</v>
      </c>
      <c r="L61" s="577" t="s">
        <v>1194</v>
      </c>
      <c r="M61" s="580"/>
    </row>
    <row r="62" spans="1:13" s="3" customFormat="1" ht="47.25" customHeight="1">
      <c r="A62" s="579">
        <v>43</v>
      </c>
      <c r="B62" s="580" t="s">
        <v>1804</v>
      </c>
      <c r="C62" s="580" t="s">
        <v>1805</v>
      </c>
      <c r="D62" s="577" t="s">
        <v>34</v>
      </c>
      <c r="E62" s="577">
        <v>4356</v>
      </c>
      <c r="F62" s="579">
        <v>300</v>
      </c>
      <c r="G62" s="581">
        <v>3650</v>
      </c>
      <c r="H62" s="577">
        <v>1794</v>
      </c>
      <c r="I62" s="577">
        <v>1856</v>
      </c>
      <c r="J62" s="606" t="s">
        <v>1806</v>
      </c>
      <c r="K62" s="607" t="s">
        <v>160</v>
      </c>
      <c r="L62" s="577" t="s">
        <v>1180</v>
      </c>
      <c r="M62" s="592"/>
    </row>
    <row r="63" spans="1:13" s="2" customFormat="1" ht="51" customHeight="1">
      <c r="A63" s="579">
        <v>44</v>
      </c>
      <c r="B63" s="604" t="s">
        <v>1807</v>
      </c>
      <c r="C63" s="604" t="s">
        <v>1808</v>
      </c>
      <c r="D63" s="605" t="s">
        <v>34</v>
      </c>
      <c r="E63" s="605">
        <v>2437</v>
      </c>
      <c r="F63" s="605"/>
      <c r="G63" s="581">
        <v>2000</v>
      </c>
      <c r="H63" s="605">
        <v>2000</v>
      </c>
      <c r="I63" s="605"/>
      <c r="J63" s="617" t="s">
        <v>1809</v>
      </c>
      <c r="K63" s="618" t="s">
        <v>90</v>
      </c>
      <c r="L63" s="605" t="s">
        <v>1180</v>
      </c>
      <c r="M63" s="604"/>
    </row>
    <row r="64" spans="1:13" s="5" customFormat="1" ht="39" customHeight="1">
      <c r="A64" s="589" t="s">
        <v>1056</v>
      </c>
      <c r="B64" s="578" t="s">
        <v>1810</v>
      </c>
      <c r="C64" s="578"/>
      <c r="D64" s="576"/>
      <c r="E64" s="576">
        <f>SUM(E65:E129)</f>
        <v>1164171.8845325657</v>
      </c>
      <c r="F64" s="576">
        <f>SUM(F65:F129)</f>
        <v>312495.3</v>
      </c>
      <c r="G64" s="575">
        <f>SUM(G65:G129)</f>
        <v>247923.20000000001</v>
      </c>
      <c r="H64" s="576">
        <f>SUM(H65:H129)</f>
        <v>245023.2</v>
      </c>
      <c r="I64" s="576">
        <f>SUM(I65:I129)</f>
        <v>2900</v>
      </c>
      <c r="J64" s="619"/>
      <c r="K64" s="611"/>
      <c r="L64" s="576"/>
      <c r="M64" s="603"/>
    </row>
    <row r="65" spans="1:179" s="2" customFormat="1" ht="57" customHeight="1">
      <c r="A65" s="579">
        <v>45</v>
      </c>
      <c r="B65" s="580" t="s">
        <v>1811</v>
      </c>
      <c r="C65" s="580" t="s">
        <v>1812</v>
      </c>
      <c r="D65" s="577" t="s">
        <v>1813</v>
      </c>
      <c r="E65" s="577">
        <v>155062</v>
      </c>
      <c r="F65" s="577">
        <v>84100</v>
      </c>
      <c r="G65" s="581">
        <v>43640</v>
      </c>
      <c r="H65" s="577">
        <v>43640</v>
      </c>
      <c r="I65" s="577"/>
      <c r="J65" s="606" t="s">
        <v>1814</v>
      </c>
      <c r="K65" s="607" t="s">
        <v>36</v>
      </c>
      <c r="L65" s="577" t="s">
        <v>1815</v>
      </c>
      <c r="M65" s="580" t="s">
        <v>1816</v>
      </c>
    </row>
    <row r="66" spans="1:179" s="6" customFormat="1" ht="53.25" customHeight="1">
      <c r="A66" s="579">
        <v>46</v>
      </c>
      <c r="B66" s="592" t="s">
        <v>1817</v>
      </c>
      <c r="C66" s="592" t="s">
        <v>1818</v>
      </c>
      <c r="D66" s="579" t="s">
        <v>1681</v>
      </c>
      <c r="E66" s="579">
        <v>56287</v>
      </c>
      <c r="F66" s="579">
        <v>55970</v>
      </c>
      <c r="G66" s="581">
        <v>320</v>
      </c>
      <c r="H66" s="579">
        <v>320</v>
      </c>
      <c r="I66" s="579"/>
      <c r="J66" s="609" t="s">
        <v>1819</v>
      </c>
      <c r="K66" s="607" t="s">
        <v>36</v>
      </c>
      <c r="L66" s="577" t="s">
        <v>1820</v>
      </c>
      <c r="M66" s="580"/>
    </row>
    <row r="67" spans="1:179" s="6" customFormat="1" ht="63" customHeight="1">
      <c r="A67" s="579">
        <v>47</v>
      </c>
      <c r="B67" s="592" t="s">
        <v>1821</v>
      </c>
      <c r="C67" s="592" t="s">
        <v>1822</v>
      </c>
      <c r="D67" s="579" t="s">
        <v>1823</v>
      </c>
      <c r="E67" s="579">
        <v>57459</v>
      </c>
      <c r="F67" s="579">
        <v>42360</v>
      </c>
      <c r="G67" s="581">
        <v>3000</v>
      </c>
      <c r="H67" s="579">
        <v>3000</v>
      </c>
      <c r="I67" s="579"/>
      <c r="J67" s="609" t="s">
        <v>1824</v>
      </c>
      <c r="K67" s="607" t="s">
        <v>36</v>
      </c>
      <c r="L67" s="577" t="s">
        <v>1820</v>
      </c>
      <c r="M67" s="580"/>
    </row>
    <row r="68" spans="1:179" s="2" customFormat="1" ht="58.5" customHeight="1">
      <c r="A68" s="579">
        <v>48</v>
      </c>
      <c r="B68" s="580" t="s">
        <v>1825</v>
      </c>
      <c r="C68" s="580" t="s">
        <v>1826</v>
      </c>
      <c r="D68" s="577" t="s">
        <v>1668</v>
      </c>
      <c r="E68" s="577">
        <v>73104</v>
      </c>
      <c r="F68" s="577">
        <v>41500</v>
      </c>
      <c r="G68" s="581">
        <f>15860-820</f>
        <v>15040</v>
      </c>
      <c r="H68" s="577">
        <f>15860-820</f>
        <v>15040</v>
      </c>
      <c r="I68" s="577"/>
      <c r="J68" s="606" t="s">
        <v>105</v>
      </c>
      <c r="K68" s="607" t="s">
        <v>36</v>
      </c>
      <c r="L68" s="577" t="s">
        <v>1827</v>
      </c>
      <c r="M68" s="580"/>
    </row>
    <row r="69" spans="1:179" s="2" customFormat="1" ht="58.5" customHeight="1">
      <c r="A69" s="579">
        <v>49</v>
      </c>
      <c r="B69" s="580" t="s">
        <v>1828</v>
      </c>
      <c r="C69" s="580" t="s">
        <v>1829</v>
      </c>
      <c r="D69" s="577">
        <v>2017</v>
      </c>
      <c r="E69" s="577">
        <v>734</v>
      </c>
      <c r="F69" s="577"/>
      <c r="G69" s="581">
        <v>734</v>
      </c>
      <c r="H69" s="577">
        <v>734</v>
      </c>
      <c r="I69" s="577"/>
      <c r="J69" s="606" t="s">
        <v>105</v>
      </c>
      <c r="K69" s="607" t="s">
        <v>271</v>
      </c>
      <c r="L69" s="577" t="s">
        <v>1083</v>
      </c>
      <c r="M69" s="580"/>
    </row>
    <row r="70" spans="1:179" s="2" customFormat="1" ht="70.5" customHeight="1">
      <c r="A70" s="579">
        <v>50</v>
      </c>
      <c r="B70" s="620" t="s">
        <v>1830</v>
      </c>
      <c r="C70" s="620" t="s">
        <v>1831</v>
      </c>
      <c r="D70" s="621" t="s">
        <v>1726</v>
      </c>
      <c r="E70" s="577">
        <v>6868</v>
      </c>
      <c r="F70" s="577">
        <v>2754</v>
      </c>
      <c r="G70" s="581">
        <v>850</v>
      </c>
      <c r="H70" s="577">
        <v>850</v>
      </c>
      <c r="I70" s="577"/>
      <c r="J70" s="609" t="s">
        <v>1832</v>
      </c>
      <c r="K70" s="607" t="s">
        <v>36</v>
      </c>
      <c r="L70" s="577" t="s">
        <v>1833</v>
      </c>
      <c r="M70" s="580" t="s">
        <v>1834</v>
      </c>
    </row>
    <row r="71" spans="1:179" s="2" customFormat="1" ht="51" customHeight="1">
      <c r="A71" s="579">
        <v>51</v>
      </c>
      <c r="B71" s="580" t="s">
        <v>1835</v>
      </c>
      <c r="C71" s="580" t="s">
        <v>1836</v>
      </c>
      <c r="D71" s="622" t="s">
        <v>1665</v>
      </c>
      <c r="E71" s="623">
        <v>7442</v>
      </c>
      <c r="F71" s="577">
        <v>1300</v>
      </c>
      <c r="G71" s="581">
        <v>3500</v>
      </c>
      <c r="H71" s="577">
        <v>3500</v>
      </c>
      <c r="I71" s="577"/>
      <c r="J71" s="609" t="s">
        <v>1837</v>
      </c>
      <c r="K71" s="607" t="s">
        <v>123</v>
      </c>
      <c r="L71" s="577" t="s">
        <v>3184</v>
      </c>
      <c r="M71" s="580" t="s">
        <v>1712</v>
      </c>
    </row>
    <row r="72" spans="1:179" s="2" customFormat="1" ht="47.25" customHeight="1">
      <c r="A72" s="579">
        <v>52</v>
      </c>
      <c r="B72" s="580" t="s">
        <v>1839</v>
      </c>
      <c r="C72" s="580" t="s">
        <v>1840</v>
      </c>
      <c r="D72" s="577" t="s">
        <v>1665</v>
      </c>
      <c r="E72" s="577">
        <v>10000</v>
      </c>
      <c r="F72" s="577">
        <v>5388</v>
      </c>
      <c r="G72" s="581">
        <v>3560</v>
      </c>
      <c r="H72" s="577">
        <v>3560</v>
      </c>
      <c r="I72" s="577"/>
      <c r="J72" s="606" t="s">
        <v>105</v>
      </c>
      <c r="K72" s="607" t="s">
        <v>36</v>
      </c>
      <c r="L72" s="577" t="s">
        <v>1841</v>
      </c>
      <c r="M72" s="580"/>
    </row>
    <row r="73" spans="1:179" s="2" customFormat="1" ht="48" customHeight="1">
      <c r="A73" s="579">
        <v>53</v>
      </c>
      <c r="B73" s="580" t="s">
        <v>1842</v>
      </c>
      <c r="C73" s="580" t="s">
        <v>1843</v>
      </c>
      <c r="D73" s="577" t="s">
        <v>1726</v>
      </c>
      <c r="E73" s="577">
        <v>44065</v>
      </c>
      <c r="F73" s="577">
        <v>21510</v>
      </c>
      <c r="G73" s="581">
        <v>8450</v>
      </c>
      <c r="H73" s="577">
        <v>8450</v>
      </c>
      <c r="I73" s="577"/>
      <c r="J73" s="606" t="s">
        <v>105</v>
      </c>
      <c r="K73" s="607" t="s">
        <v>36</v>
      </c>
      <c r="L73" s="577" t="s">
        <v>1844</v>
      </c>
      <c r="M73" s="580" t="s">
        <v>1816</v>
      </c>
    </row>
    <row r="74" spans="1:179" s="2" customFormat="1" ht="88.5" customHeight="1">
      <c r="A74" s="579">
        <v>54</v>
      </c>
      <c r="B74" s="580" t="s">
        <v>1845</v>
      </c>
      <c r="C74" s="580" t="s">
        <v>1846</v>
      </c>
      <c r="D74" s="577" t="s">
        <v>48</v>
      </c>
      <c r="E74" s="577">
        <v>80757</v>
      </c>
      <c r="F74" s="577">
        <v>25300</v>
      </c>
      <c r="G74" s="581">
        <v>3000</v>
      </c>
      <c r="H74" s="577">
        <v>3000</v>
      </c>
      <c r="I74" s="577"/>
      <c r="J74" s="606" t="s">
        <v>1847</v>
      </c>
      <c r="K74" s="607" t="s">
        <v>36</v>
      </c>
      <c r="L74" s="577" t="s">
        <v>1848</v>
      </c>
      <c r="M74" s="580" t="s">
        <v>1849</v>
      </c>
    </row>
    <row r="75" spans="1:179" s="2" customFormat="1" ht="87.75" customHeight="1">
      <c r="A75" s="579">
        <v>55</v>
      </c>
      <c r="B75" s="580" t="s">
        <v>1850</v>
      </c>
      <c r="C75" s="580" t="s">
        <v>1851</v>
      </c>
      <c r="D75" s="577" t="s">
        <v>1665</v>
      </c>
      <c r="E75" s="577">
        <v>4442</v>
      </c>
      <c r="F75" s="577">
        <v>1800</v>
      </c>
      <c r="G75" s="581">
        <f>3220-1500</f>
        <v>1720</v>
      </c>
      <c r="H75" s="577">
        <f>3220-1500</f>
        <v>1720</v>
      </c>
      <c r="I75" s="577"/>
      <c r="J75" s="606" t="s">
        <v>105</v>
      </c>
      <c r="K75" s="607" t="s">
        <v>36</v>
      </c>
      <c r="L75" s="577" t="s">
        <v>1852</v>
      </c>
      <c r="M75" s="580" t="s">
        <v>1853</v>
      </c>
    </row>
    <row r="76" spans="1:179" s="3" customFormat="1" ht="129.75" customHeight="1">
      <c r="A76" s="579">
        <v>56</v>
      </c>
      <c r="B76" s="580" t="s">
        <v>1854</v>
      </c>
      <c r="C76" s="592" t="s">
        <v>1855</v>
      </c>
      <c r="D76" s="577" t="s">
        <v>64</v>
      </c>
      <c r="E76" s="577">
        <v>17382</v>
      </c>
      <c r="F76" s="577">
        <v>500</v>
      </c>
      <c r="G76" s="581">
        <v>2000</v>
      </c>
      <c r="H76" s="577">
        <v>2000</v>
      </c>
      <c r="I76" s="577"/>
      <c r="J76" s="606" t="s">
        <v>254</v>
      </c>
      <c r="K76" s="607" t="s">
        <v>123</v>
      </c>
      <c r="L76" s="577" t="s">
        <v>1856</v>
      </c>
      <c r="M76" s="592" t="s">
        <v>1857</v>
      </c>
      <c r="FU76" s="3" t="s">
        <v>1858</v>
      </c>
      <c r="FV76" s="3">
        <f>(1500*80)*1.1</f>
        <v>132000</v>
      </c>
      <c r="FW76" s="626">
        <f>E76/FV76*10000</f>
        <v>1316.8181818181818</v>
      </c>
    </row>
    <row r="77" spans="1:179" s="3" customFormat="1" ht="110.25" customHeight="1">
      <c r="A77" s="579">
        <v>57</v>
      </c>
      <c r="B77" s="592" t="s">
        <v>1859</v>
      </c>
      <c r="C77" s="592" t="s">
        <v>1860</v>
      </c>
      <c r="D77" s="577" t="s">
        <v>1665</v>
      </c>
      <c r="E77" s="577">
        <v>12583</v>
      </c>
      <c r="F77" s="577">
        <v>493.3</v>
      </c>
      <c r="G77" s="581">
        <v>6000</v>
      </c>
      <c r="H77" s="577">
        <v>6000</v>
      </c>
      <c r="I77" s="577"/>
      <c r="J77" s="606" t="s">
        <v>1861</v>
      </c>
      <c r="K77" s="607" t="s">
        <v>187</v>
      </c>
      <c r="L77" s="577" t="s">
        <v>1669</v>
      </c>
      <c r="M77" s="580" t="s">
        <v>1862</v>
      </c>
      <c r="FU77" s="3" t="s">
        <v>1858</v>
      </c>
      <c r="FW77" s="626"/>
    </row>
    <row r="78" spans="1:179" s="3" customFormat="1" ht="57.75" customHeight="1">
      <c r="A78" s="579">
        <v>58</v>
      </c>
      <c r="B78" s="580" t="s">
        <v>1863</v>
      </c>
      <c r="C78" s="580" t="s">
        <v>1864</v>
      </c>
      <c r="D78" s="577" t="s">
        <v>1717</v>
      </c>
      <c r="E78" s="577">
        <v>3623</v>
      </c>
      <c r="F78" s="577">
        <v>400</v>
      </c>
      <c r="G78" s="581">
        <v>2200</v>
      </c>
      <c r="H78" s="577">
        <v>2200</v>
      </c>
      <c r="I78" s="579"/>
      <c r="J78" s="609" t="s">
        <v>1865</v>
      </c>
      <c r="K78" s="607" t="s">
        <v>90</v>
      </c>
      <c r="L78" s="577" t="s">
        <v>1833</v>
      </c>
      <c r="M78" s="592" t="s">
        <v>1712</v>
      </c>
      <c r="FU78" s="3" t="s">
        <v>1858</v>
      </c>
      <c r="FV78" s="3">
        <f>(1500*60+460*50)*1.1+40*60</f>
        <v>126700.00000000001</v>
      </c>
      <c r="FW78" s="626">
        <f>E78/FV78*10000</f>
        <v>285.9510655090765</v>
      </c>
    </row>
    <row r="79" spans="1:179" s="3" customFormat="1" ht="59.25" customHeight="1">
      <c r="A79" s="579">
        <v>59</v>
      </c>
      <c r="B79" s="592" t="s">
        <v>1866</v>
      </c>
      <c r="C79" s="580" t="s">
        <v>1867</v>
      </c>
      <c r="D79" s="624" t="s">
        <v>1717</v>
      </c>
      <c r="E79" s="577">
        <v>3316</v>
      </c>
      <c r="F79" s="577">
        <v>30</v>
      </c>
      <c r="G79" s="581">
        <v>2780</v>
      </c>
      <c r="H79" s="577">
        <v>2780</v>
      </c>
      <c r="I79" s="579"/>
      <c r="J79" s="609" t="s">
        <v>105</v>
      </c>
      <c r="K79" s="607" t="s">
        <v>404</v>
      </c>
      <c r="L79" s="577" t="s">
        <v>1386</v>
      </c>
      <c r="M79" s="592" t="s">
        <v>1868</v>
      </c>
      <c r="FW79" s="626"/>
    </row>
    <row r="80" spans="1:179" s="3" customFormat="1" ht="58.5" customHeight="1">
      <c r="A80" s="579">
        <v>60</v>
      </c>
      <c r="B80" s="606" t="s">
        <v>1869</v>
      </c>
      <c r="C80" s="580" t="s">
        <v>1870</v>
      </c>
      <c r="D80" s="577" t="s">
        <v>208</v>
      </c>
      <c r="E80" s="577">
        <v>5105</v>
      </c>
      <c r="F80" s="577">
        <v>350</v>
      </c>
      <c r="G80" s="581">
        <v>2500</v>
      </c>
      <c r="H80" s="577">
        <v>2500</v>
      </c>
      <c r="I80" s="592"/>
      <c r="J80" s="592" t="s">
        <v>1871</v>
      </c>
      <c r="K80" s="607" t="s">
        <v>36</v>
      </c>
      <c r="L80" s="577" t="s">
        <v>1194</v>
      </c>
      <c r="M80" s="580" t="s">
        <v>1872</v>
      </c>
      <c r="FT80" s="3" t="s">
        <v>1858</v>
      </c>
      <c r="FV80" s="626"/>
    </row>
    <row r="81" spans="1:179" s="3" customFormat="1" ht="45" customHeight="1">
      <c r="A81" s="579">
        <v>61</v>
      </c>
      <c r="B81" s="606" t="s">
        <v>1873</v>
      </c>
      <c r="C81" s="606" t="s">
        <v>1874</v>
      </c>
      <c r="D81" s="577" t="s">
        <v>1717</v>
      </c>
      <c r="E81" s="577">
        <v>16111</v>
      </c>
      <c r="F81" s="577">
        <v>3500</v>
      </c>
      <c r="G81" s="581">
        <v>12610</v>
      </c>
      <c r="H81" s="577">
        <v>12610</v>
      </c>
      <c r="I81" s="577"/>
      <c r="J81" s="580" t="s">
        <v>1875</v>
      </c>
      <c r="K81" s="607" t="s">
        <v>36</v>
      </c>
      <c r="L81" s="577" t="s">
        <v>1194</v>
      </c>
      <c r="M81" s="606"/>
      <c r="FT81" s="3" t="s">
        <v>1858</v>
      </c>
      <c r="FV81" s="626"/>
    </row>
    <row r="82" spans="1:179" s="1" customFormat="1" ht="50.25" customHeight="1">
      <c r="A82" s="579">
        <v>62</v>
      </c>
      <c r="B82" s="606" t="s">
        <v>1876</v>
      </c>
      <c r="C82" s="606" t="s">
        <v>1877</v>
      </c>
      <c r="D82" s="577" t="s">
        <v>208</v>
      </c>
      <c r="E82" s="577">
        <v>8281</v>
      </c>
      <c r="F82" s="577">
        <v>30</v>
      </c>
      <c r="G82" s="581">
        <v>2500</v>
      </c>
      <c r="H82" s="577">
        <v>2500</v>
      </c>
      <c r="I82" s="577"/>
      <c r="J82" s="606" t="s">
        <v>1878</v>
      </c>
      <c r="K82" s="607" t="s">
        <v>106</v>
      </c>
      <c r="L82" s="577" t="s">
        <v>1194</v>
      </c>
      <c r="M82" s="580"/>
    </row>
    <row r="83" spans="1:179" s="1" customFormat="1" ht="50.25" customHeight="1">
      <c r="A83" s="579">
        <v>63</v>
      </c>
      <c r="B83" s="606" t="s">
        <v>1879</v>
      </c>
      <c r="C83" s="606" t="s">
        <v>1880</v>
      </c>
      <c r="D83" s="577" t="s">
        <v>34</v>
      </c>
      <c r="E83" s="577">
        <v>3500</v>
      </c>
      <c r="F83" s="577"/>
      <c r="G83" s="581">
        <v>1500</v>
      </c>
      <c r="H83" s="577">
        <v>1500</v>
      </c>
      <c r="I83" s="577"/>
      <c r="J83" s="606" t="s">
        <v>89</v>
      </c>
      <c r="K83" s="607" t="s">
        <v>36</v>
      </c>
      <c r="L83" s="577" t="s">
        <v>1194</v>
      </c>
      <c r="M83" s="580"/>
    </row>
    <row r="84" spans="1:179" s="1" customFormat="1" ht="50.25" customHeight="1">
      <c r="A84" s="579">
        <v>64</v>
      </c>
      <c r="B84" s="606" t="s">
        <v>1881</v>
      </c>
      <c r="C84" s="606" t="s">
        <v>1882</v>
      </c>
      <c r="D84" s="577" t="s">
        <v>34</v>
      </c>
      <c r="E84" s="577">
        <v>1133</v>
      </c>
      <c r="F84" s="577"/>
      <c r="G84" s="581">
        <v>100</v>
      </c>
      <c r="H84" s="577">
        <v>100</v>
      </c>
      <c r="I84" s="577"/>
      <c r="J84" s="606" t="s">
        <v>254</v>
      </c>
      <c r="K84" s="607" t="s">
        <v>331</v>
      </c>
      <c r="L84" s="577" t="s">
        <v>1194</v>
      </c>
      <c r="M84" s="580"/>
    </row>
    <row r="85" spans="1:179" s="1" customFormat="1" ht="50.25" customHeight="1">
      <c r="A85" s="579">
        <v>65</v>
      </c>
      <c r="B85" s="606" t="s">
        <v>1883</v>
      </c>
      <c r="C85" s="606" t="s">
        <v>1884</v>
      </c>
      <c r="D85" s="577" t="s">
        <v>64</v>
      </c>
      <c r="E85" s="577">
        <v>6290</v>
      </c>
      <c r="F85" s="577"/>
      <c r="G85" s="581">
        <v>100</v>
      </c>
      <c r="H85" s="577">
        <v>100</v>
      </c>
      <c r="I85" s="577"/>
      <c r="J85" s="606" t="s">
        <v>254</v>
      </c>
      <c r="K85" s="607" t="s">
        <v>331</v>
      </c>
      <c r="L85" s="577" t="s">
        <v>1194</v>
      </c>
      <c r="M85" s="580"/>
    </row>
    <row r="86" spans="1:179" s="3" customFormat="1" ht="38.25" customHeight="1">
      <c r="A86" s="579">
        <v>66</v>
      </c>
      <c r="B86" s="580" t="s">
        <v>1885</v>
      </c>
      <c r="C86" s="592" t="s">
        <v>1886</v>
      </c>
      <c r="D86" s="577" t="s">
        <v>208</v>
      </c>
      <c r="E86" s="577">
        <v>103419</v>
      </c>
      <c r="F86" s="577">
        <v>20000</v>
      </c>
      <c r="G86" s="581">
        <v>25000</v>
      </c>
      <c r="H86" s="577">
        <v>25000</v>
      </c>
      <c r="I86" s="579"/>
      <c r="J86" s="609" t="s">
        <v>89</v>
      </c>
      <c r="K86" s="607" t="s">
        <v>36</v>
      </c>
      <c r="L86" s="579" t="s">
        <v>1381</v>
      </c>
      <c r="M86" s="580"/>
    </row>
    <row r="87" spans="1:179" s="7" customFormat="1" ht="34.5" customHeight="1">
      <c r="A87" s="579">
        <v>67</v>
      </c>
      <c r="B87" s="580" t="s">
        <v>1887</v>
      </c>
      <c r="C87" s="580" t="s">
        <v>1888</v>
      </c>
      <c r="D87" s="577" t="s">
        <v>1717</v>
      </c>
      <c r="E87" s="577">
        <v>12316</v>
      </c>
      <c r="F87" s="577">
        <v>316</v>
      </c>
      <c r="G87" s="581">
        <v>12000</v>
      </c>
      <c r="H87" s="577">
        <v>12000</v>
      </c>
      <c r="I87" s="577"/>
      <c r="J87" s="612" t="s">
        <v>89</v>
      </c>
      <c r="K87" s="607" t="s">
        <v>36</v>
      </c>
      <c r="L87" s="577" t="s">
        <v>1381</v>
      </c>
      <c r="M87" s="580"/>
    </row>
    <row r="88" spans="1:179" s="7" customFormat="1" ht="49.5" customHeight="1">
      <c r="A88" s="579">
        <v>68</v>
      </c>
      <c r="B88" s="580" t="s">
        <v>1889</v>
      </c>
      <c r="C88" s="580" t="s">
        <v>1890</v>
      </c>
      <c r="D88" s="577" t="s">
        <v>1717</v>
      </c>
      <c r="E88" s="577">
        <v>9409</v>
      </c>
      <c r="F88" s="577">
        <v>409</v>
      </c>
      <c r="G88" s="581">
        <v>9000</v>
      </c>
      <c r="H88" s="577">
        <v>9000</v>
      </c>
      <c r="I88" s="577"/>
      <c r="J88" s="612" t="s">
        <v>89</v>
      </c>
      <c r="K88" s="607" t="s">
        <v>36</v>
      </c>
      <c r="L88" s="577" t="s">
        <v>1381</v>
      </c>
      <c r="M88" s="580"/>
    </row>
    <row r="89" spans="1:179" s="6" customFormat="1" ht="45" customHeight="1">
      <c r="A89" s="1256">
        <v>69</v>
      </c>
      <c r="B89" s="1250" t="s">
        <v>1891</v>
      </c>
      <c r="C89" s="578" t="s">
        <v>1892</v>
      </c>
      <c r="D89" s="577" t="s">
        <v>883</v>
      </c>
      <c r="E89" s="577">
        <v>214207</v>
      </c>
      <c r="F89" s="577">
        <v>200</v>
      </c>
      <c r="G89" s="581">
        <v>1500</v>
      </c>
      <c r="H89" s="577">
        <v>1500</v>
      </c>
      <c r="I89" s="577"/>
      <c r="J89" s="606" t="s">
        <v>1893</v>
      </c>
      <c r="K89" s="607" t="s">
        <v>646</v>
      </c>
      <c r="L89" s="579" t="s">
        <v>1894</v>
      </c>
      <c r="M89" s="580" t="s">
        <v>1895</v>
      </c>
    </row>
    <row r="90" spans="1:179" s="6" customFormat="1" ht="45.75" customHeight="1">
      <c r="A90" s="1258"/>
      <c r="B90" s="1251"/>
      <c r="C90" s="578" t="s">
        <v>1896</v>
      </c>
      <c r="D90" s="577" t="s">
        <v>48</v>
      </c>
      <c r="E90" s="577">
        <v>30657</v>
      </c>
      <c r="F90" s="577">
        <v>90</v>
      </c>
      <c r="G90" s="581">
        <v>50</v>
      </c>
      <c r="H90" s="577">
        <v>50</v>
      </c>
      <c r="I90" s="577"/>
      <c r="J90" s="606" t="s">
        <v>1893</v>
      </c>
      <c r="K90" s="607" t="s">
        <v>646</v>
      </c>
      <c r="L90" s="579" t="s">
        <v>1833</v>
      </c>
      <c r="M90" s="580" t="s">
        <v>1895</v>
      </c>
    </row>
    <row r="91" spans="1:179" s="3" customFormat="1" ht="49.5" customHeight="1">
      <c r="A91" s="1258"/>
      <c r="B91" s="1251"/>
      <c r="C91" s="578" t="s">
        <v>1897</v>
      </c>
      <c r="D91" s="577" t="s">
        <v>79</v>
      </c>
      <c r="E91" s="577">
        <v>35514</v>
      </c>
      <c r="F91" s="577">
        <v>275</v>
      </c>
      <c r="G91" s="581">
        <v>200</v>
      </c>
      <c r="H91" s="577">
        <v>200</v>
      </c>
      <c r="I91" s="579"/>
      <c r="J91" s="609" t="s">
        <v>1893</v>
      </c>
      <c r="K91" s="607" t="s">
        <v>646</v>
      </c>
      <c r="L91" s="577" t="s">
        <v>1833</v>
      </c>
      <c r="M91" s="580" t="s">
        <v>1895</v>
      </c>
      <c r="FW91" s="626"/>
    </row>
    <row r="92" spans="1:179" s="3" customFormat="1" ht="41.25" customHeight="1">
      <c r="A92" s="1257"/>
      <c r="B92" s="1252"/>
      <c r="C92" s="578" t="s">
        <v>1898</v>
      </c>
      <c r="D92" s="577" t="s">
        <v>208</v>
      </c>
      <c r="E92" s="577">
        <v>17622</v>
      </c>
      <c r="F92" s="577">
        <v>50</v>
      </c>
      <c r="G92" s="581">
        <v>150</v>
      </c>
      <c r="H92" s="577">
        <v>150</v>
      </c>
      <c r="I92" s="579"/>
      <c r="J92" s="609" t="s">
        <v>1893</v>
      </c>
      <c r="K92" s="607" t="s">
        <v>646</v>
      </c>
      <c r="L92" s="577" t="s">
        <v>1833</v>
      </c>
      <c r="M92" s="580" t="s">
        <v>1895</v>
      </c>
      <c r="FW92" s="626"/>
    </row>
    <row r="93" spans="1:179" s="3" customFormat="1" ht="51" customHeight="1">
      <c r="A93" s="579">
        <v>70</v>
      </c>
      <c r="B93" s="580" t="s">
        <v>1899</v>
      </c>
      <c r="C93" s="580" t="s">
        <v>1900</v>
      </c>
      <c r="D93" s="577">
        <v>2017</v>
      </c>
      <c r="E93" s="577">
        <v>1492</v>
      </c>
      <c r="F93" s="577">
        <v>300</v>
      </c>
      <c r="G93" s="581">
        <v>990</v>
      </c>
      <c r="H93" s="577">
        <v>990</v>
      </c>
      <c r="I93" s="579"/>
      <c r="J93" s="612" t="s">
        <v>105</v>
      </c>
      <c r="K93" s="607" t="s">
        <v>404</v>
      </c>
      <c r="L93" s="577" t="s">
        <v>1833</v>
      </c>
      <c r="M93" s="592" t="s">
        <v>1901</v>
      </c>
    </row>
    <row r="94" spans="1:179" s="3" customFormat="1" ht="43.5" customHeight="1">
      <c r="A94" s="579">
        <v>71</v>
      </c>
      <c r="B94" s="580" t="s">
        <v>1902</v>
      </c>
      <c r="C94" s="580" t="s">
        <v>1903</v>
      </c>
      <c r="D94" s="577" t="s">
        <v>34</v>
      </c>
      <c r="E94" s="577">
        <v>1200</v>
      </c>
      <c r="F94" s="577"/>
      <c r="G94" s="581">
        <v>600</v>
      </c>
      <c r="H94" s="577">
        <v>600</v>
      </c>
      <c r="I94" s="579"/>
      <c r="J94" s="612" t="s">
        <v>113</v>
      </c>
      <c r="K94" s="607" t="s">
        <v>331</v>
      </c>
      <c r="L94" s="577" t="s">
        <v>1833</v>
      </c>
      <c r="M94" s="580"/>
    </row>
    <row r="95" spans="1:179" s="3" customFormat="1" ht="54" customHeight="1">
      <c r="A95" s="579">
        <v>72</v>
      </c>
      <c r="B95" s="606" t="s">
        <v>1904</v>
      </c>
      <c r="C95" s="606" t="s">
        <v>1905</v>
      </c>
      <c r="D95" s="577" t="s">
        <v>34</v>
      </c>
      <c r="E95" s="577">
        <v>4040</v>
      </c>
      <c r="F95" s="625"/>
      <c r="G95" s="581">
        <v>400</v>
      </c>
      <c r="H95" s="577">
        <v>400</v>
      </c>
      <c r="I95" s="579"/>
      <c r="J95" s="612" t="s">
        <v>113</v>
      </c>
      <c r="K95" s="607" t="s">
        <v>331</v>
      </c>
      <c r="L95" s="577" t="s">
        <v>1833</v>
      </c>
      <c r="M95" s="580"/>
    </row>
    <row r="96" spans="1:179" s="3" customFormat="1" ht="49.5" customHeight="1">
      <c r="A96" s="1256">
        <v>73</v>
      </c>
      <c r="B96" s="1250" t="s">
        <v>1906</v>
      </c>
      <c r="C96" s="578" t="s">
        <v>1907</v>
      </c>
      <c r="D96" s="577" t="s">
        <v>34</v>
      </c>
      <c r="E96" s="577">
        <v>1508</v>
      </c>
      <c r="F96" s="577"/>
      <c r="G96" s="581">
        <v>120</v>
      </c>
      <c r="H96" s="577">
        <v>120</v>
      </c>
      <c r="I96" s="579"/>
      <c r="J96" s="612" t="s">
        <v>113</v>
      </c>
      <c r="K96" s="607" t="s">
        <v>331</v>
      </c>
      <c r="L96" s="577" t="s">
        <v>1844</v>
      </c>
      <c r="M96" s="580"/>
    </row>
    <row r="97" spans="1:13" s="3" customFormat="1" ht="40.5" customHeight="1">
      <c r="A97" s="1258"/>
      <c r="B97" s="1251"/>
      <c r="C97" s="578" t="s">
        <v>1908</v>
      </c>
      <c r="D97" s="577">
        <v>2017</v>
      </c>
      <c r="E97" s="577">
        <v>3000</v>
      </c>
      <c r="F97" s="577"/>
      <c r="G97" s="581">
        <v>3000</v>
      </c>
      <c r="H97" s="577">
        <v>100</v>
      </c>
      <c r="I97" s="579">
        <v>2900</v>
      </c>
      <c r="J97" s="612" t="s">
        <v>105</v>
      </c>
      <c r="K97" s="607" t="s">
        <v>90</v>
      </c>
      <c r="L97" s="577" t="s">
        <v>1909</v>
      </c>
      <c r="M97" s="580"/>
    </row>
    <row r="98" spans="1:13" s="3" customFormat="1" ht="49.5" customHeight="1">
      <c r="A98" s="1257"/>
      <c r="B98" s="1252"/>
      <c r="C98" s="578" t="s">
        <v>1910</v>
      </c>
      <c r="D98" s="577" t="s">
        <v>34</v>
      </c>
      <c r="E98" s="577">
        <v>3400</v>
      </c>
      <c r="F98" s="577"/>
      <c r="G98" s="581">
        <v>200</v>
      </c>
      <c r="H98" s="577">
        <v>200</v>
      </c>
      <c r="I98" s="579"/>
      <c r="J98" s="612" t="s">
        <v>1911</v>
      </c>
      <c r="K98" s="607" t="s">
        <v>646</v>
      </c>
      <c r="L98" s="577" t="s">
        <v>1912</v>
      </c>
      <c r="M98" s="580"/>
    </row>
    <row r="99" spans="1:13" s="3" customFormat="1" ht="149.25" customHeight="1">
      <c r="A99" s="1256">
        <v>74</v>
      </c>
      <c r="B99" s="1250" t="s">
        <v>1913</v>
      </c>
      <c r="C99" s="580" t="s">
        <v>1914</v>
      </c>
      <c r="D99" s="577">
        <v>2017</v>
      </c>
      <c r="E99" s="577">
        <v>3000</v>
      </c>
      <c r="F99" s="577"/>
      <c r="G99" s="581">
        <v>3000</v>
      </c>
      <c r="H99" s="577">
        <v>3000</v>
      </c>
      <c r="I99" s="579"/>
      <c r="J99" s="612" t="s">
        <v>105</v>
      </c>
      <c r="K99" s="607" t="s">
        <v>123</v>
      </c>
      <c r="L99" s="577" t="s">
        <v>1915</v>
      </c>
      <c r="M99" s="580" t="s">
        <v>1916</v>
      </c>
    </row>
    <row r="100" spans="1:13" s="3" customFormat="1" ht="45" customHeight="1">
      <c r="A100" s="1258"/>
      <c r="B100" s="1251"/>
      <c r="C100" s="580" t="s">
        <v>1917</v>
      </c>
      <c r="D100" s="577" t="s">
        <v>34</v>
      </c>
      <c r="E100" s="577">
        <v>3500</v>
      </c>
      <c r="F100" s="577"/>
      <c r="G100" s="581">
        <v>2500</v>
      </c>
      <c r="H100" s="577">
        <v>2500</v>
      </c>
      <c r="I100" s="579"/>
      <c r="J100" s="612" t="s">
        <v>254</v>
      </c>
      <c r="K100" s="607" t="s">
        <v>331</v>
      </c>
      <c r="L100" s="577" t="s">
        <v>1399</v>
      </c>
      <c r="M100" s="580"/>
    </row>
    <row r="101" spans="1:13" s="3" customFormat="1" ht="112.5" customHeight="1">
      <c r="A101" s="1257"/>
      <c r="B101" s="1252"/>
      <c r="C101" s="580" t="s">
        <v>3185</v>
      </c>
      <c r="D101" s="577">
        <v>2017</v>
      </c>
      <c r="E101" s="577">
        <v>8020</v>
      </c>
      <c r="F101" s="577"/>
      <c r="G101" s="581">
        <v>8020</v>
      </c>
      <c r="H101" s="577">
        <v>8020</v>
      </c>
      <c r="I101" s="579"/>
      <c r="J101" s="612" t="s">
        <v>105</v>
      </c>
      <c r="K101" s="607" t="s">
        <v>123</v>
      </c>
      <c r="L101" s="577" t="s">
        <v>1919</v>
      </c>
      <c r="M101" s="580" t="s">
        <v>1920</v>
      </c>
    </row>
    <row r="102" spans="1:13" s="3" customFormat="1" ht="51.75" customHeight="1">
      <c r="A102" s="579">
        <v>75</v>
      </c>
      <c r="B102" s="580" t="s">
        <v>1921</v>
      </c>
      <c r="C102" s="592" t="s">
        <v>1922</v>
      </c>
      <c r="D102" s="577">
        <v>2017</v>
      </c>
      <c r="E102" s="577">
        <v>7106</v>
      </c>
      <c r="F102" s="577"/>
      <c r="G102" s="581">
        <v>7106</v>
      </c>
      <c r="H102" s="577">
        <v>7106</v>
      </c>
      <c r="I102" s="579"/>
      <c r="J102" s="609" t="s">
        <v>105</v>
      </c>
      <c r="K102" s="607" t="s">
        <v>90</v>
      </c>
      <c r="L102" s="579" t="s">
        <v>1399</v>
      </c>
      <c r="M102" s="580"/>
    </row>
    <row r="103" spans="1:13" s="3" customFormat="1" ht="47.25" customHeight="1">
      <c r="A103" s="579">
        <v>76</v>
      </c>
      <c r="B103" s="580" t="s">
        <v>1923</v>
      </c>
      <c r="C103" s="592" t="s">
        <v>1924</v>
      </c>
      <c r="D103" s="577" t="s">
        <v>34</v>
      </c>
      <c r="E103" s="577">
        <v>12000</v>
      </c>
      <c r="F103" s="577"/>
      <c r="G103" s="581">
        <v>5000</v>
      </c>
      <c r="H103" s="577">
        <v>5000</v>
      </c>
      <c r="I103" s="579"/>
      <c r="J103" s="609" t="s">
        <v>89</v>
      </c>
      <c r="K103" s="607" t="s">
        <v>331</v>
      </c>
      <c r="L103" s="579" t="s">
        <v>1399</v>
      </c>
      <c r="M103" s="580"/>
    </row>
    <row r="104" spans="1:13" s="3" customFormat="1" ht="49.5" customHeight="1">
      <c r="A104" s="579">
        <v>77</v>
      </c>
      <c r="B104" s="580" t="s">
        <v>1925</v>
      </c>
      <c r="C104" s="592" t="s">
        <v>1926</v>
      </c>
      <c r="D104" s="577" t="s">
        <v>34</v>
      </c>
      <c r="E104" s="577">
        <v>10000</v>
      </c>
      <c r="F104" s="577"/>
      <c r="G104" s="581">
        <v>2000</v>
      </c>
      <c r="H104" s="577">
        <v>2000</v>
      </c>
      <c r="I104" s="579"/>
      <c r="J104" s="609" t="s">
        <v>1927</v>
      </c>
      <c r="K104" s="607" t="s">
        <v>331</v>
      </c>
      <c r="L104" s="579" t="s">
        <v>1399</v>
      </c>
      <c r="M104" s="580"/>
    </row>
    <row r="105" spans="1:13" s="3" customFormat="1" ht="81" customHeight="1">
      <c r="A105" s="579">
        <v>78</v>
      </c>
      <c r="B105" s="580" t="s">
        <v>1928</v>
      </c>
      <c r="C105" s="580" t="s">
        <v>1929</v>
      </c>
      <c r="D105" s="577" t="s">
        <v>34</v>
      </c>
      <c r="E105" s="577">
        <v>41022</v>
      </c>
      <c r="F105" s="577"/>
      <c r="G105" s="581">
        <v>4100</v>
      </c>
      <c r="H105" s="577">
        <v>4100</v>
      </c>
      <c r="I105" s="579"/>
      <c r="J105" s="612" t="s">
        <v>1911</v>
      </c>
      <c r="K105" s="607" t="s">
        <v>646</v>
      </c>
      <c r="L105" s="577" t="s">
        <v>1399</v>
      </c>
      <c r="M105" s="580" t="s">
        <v>1930</v>
      </c>
    </row>
    <row r="106" spans="1:13" s="3" customFormat="1" ht="45.75" customHeight="1">
      <c r="A106" s="579">
        <v>79</v>
      </c>
      <c r="B106" s="580" t="s">
        <v>1931</v>
      </c>
      <c r="C106" s="580" t="s">
        <v>1932</v>
      </c>
      <c r="D106" s="577" t="s">
        <v>34</v>
      </c>
      <c r="E106" s="577">
        <v>1746</v>
      </c>
      <c r="F106" s="577"/>
      <c r="G106" s="581">
        <v>65</v>
      </c>
      <c r="H106" s="577">
        <v>65</v>
      </c>
      <c r="I106" s="579"/>
      <c r="J106" s="612" t="s">
        <v>1893</v>
      </c>
      <c r="K106" s="607" t="s">
        <v>646</v>
      </c>
      <c r="L106" s="577" t="s">
        <v>1399</v>
      </c>
      <c r="M106" s="580"/>
    </row>
    <row r="107" spans="1:13" s="3" customFormat="1" ht="45.75" customHeight="1">
      <c r="A107" s="579">
        <v>80</v>
      </c>
      <c r="B107" s="580" t="s">
        <v>1933</v>
      </c>
      <c r="C107" s="580" t="s">
        <v>1934</v>
      </c>
      <c r="D107" s="577" t="s">
        <v>34</v>
      </c>
      <c r="E107" s="577">
        <v>1439.8845325657892</v>
      </c>
      <c r="F107" s="577"/>
      <c r="G107" s="581">
        <v>50</v>
      </c>
      <c r="H107" s="577">
        <v>50</v>
      </c>
      <c r="I107" s="579"/>
      <c r="J107" s="612" t="s">
        <v>1893</v>
      </c>
      <c r="K107" s="607" t="s">
        <v>646</v>
      </c>
      <c r="L107" s="577" t="s">
        <v>1399</v>
      </c>
      <c r="M107" s="580"/>
    </row>
    <row r="108" spans="1:13" s="3" customFormat="1" ht="122.25" customHeight="1">
      <c r="A108" s="579">
        <v>81</v>
      </c>
      <c r="B108" s="580" t="s">
        <v>1935</v>
      </c>
      <c r="C108" s="578" t="s">
        <v>1936</v>
      </c>
      <c r="D108" s="577" t="s">
        <v>34</v>
      </c>
      <c r="E108" s="577">
        <v>10054</v>
      </c>
      <c r="F108" s="577"/>
      <c r="G108" s="581">
        <f>E108*0.3</f>
        <v>3016.2</v>
      </c>
      <c r="H108" s="577">
        <f>G108</f>
        <v>3016.2</v>
      </c>
      <c r="I108" s="579"/>
      <c r="J108" s="612" t="s">
        <v>113</v>
      </c>
      <c r="K108" s="607" t="s">
        <v>331</v>
      </c>
      <c r="L108" s="577" t="s">
        <v>1399</v>
      </c>
      <c r="M108" s="580" t="s">
        <v>1937</v>
      </c>
    </row>
    <row r="109" spans="1:13" s="7" customFormat="1" ht="50.25" customHeight="1">
      <c r="A109" s="579">
        <v>82</v>
      </c>
      <c r="B109" s="580" t="s">
        <v>1938</v>
      </c>
      <c r="C109" s="580" t="s">
        <v>1939</v>
      </c>
      <c r="D109" s="577" t="s">
        <v>34</v>
      </c>
      <c r="E109" s="577">
        <v>10000</v>
      </c>
      <c r="F109" s="577"/>
      <c r="G109" s="581">
        <v>5000</v>
      </c>
      <c r="H109" s="577">
        <v>5000</v>
      </c>
      <c r="I109" s="577"/>
      <c r="J109" s="606" t="s">
        <v>254</v>
      </c>
      <c r="K109" s="607" t="s">
        <v>404</v>
      </c>
      <c r="L109" s="577" t="s">
        <v>1194</v>
      </c>
      <c r="M109" s="580" t="s">
        <v>1940</v>
      </c>
    </row>
    <row r="110" spans="1:13" s="7" customFormat="1" ht="47.25" customHeight="1">
      <c r="A110" s="579">
        <v>83</v>
      </c>
      <c r="B110" s="580" t="s">
        <v>1941</v>
      </c>
      <c r="C110" s="580" t="s">
        <v>1942</v>
      </c>
      <c r="D110" s="577" t="s">
        <v>34</v>
      </c>
      <c r="E110" s="577">
        <v>749</v>
      </c>
      <c r="F110" s="577"/>
      <c r="G110" s="581">
        <v>100</v>
      </c>
      <c r="H110" s="577">
        <v>100</v>
      </c>
      <c r="I110" s="577"/>
      <c r="J110" s="606" t="s">
        <v>1943</v>
      </c>
      <c r="K110" s="607" t="s">
        <v>331</v>
      </c>
      <c r="L110" s="577" t="s">
        <v>1194</v>
      </c>
      <c r="M110" s="580"/>
    </row>
    <row r="111" spans="1:13" s="7" customFormat="1" ht="50.25" customHeight="1">
      <c r="A111" s="579">
        <v>84</v>
      </c>
      <c r="B111" s="580" t="s">
        <v>1944</v>
      </c>
      <c r="C111" s="580" t="s">
        <v>1945</v>
      </c>
      <c r="D111" s="577">
        <v>2017</v>
      </c>
      <c r="E111" s="577">
        <v>1708</v>
      </c>
      <c r="F111" s="577"/>
      <c r="G111" s="581">
        <v>1708</v>
      </c>
      <c r="H111" s="577">
        <v>1708</v>
      </c>
      <c r="I111" s="577"/>
      <c r="J111" s="606" t="s">
        <v>105</v>
      </c>
      <c r="K111" s="607" t="s">
        <v>90</v>
      </c>
      <c r="L111" s="577" t="s">
        <v>1180</v>
      </c>
      <c r="M111" s="580"/>
    </row>
    <row r="112" spans="1:13" s="7" customFormat="1" ht="45" customHeight="1">
      <c r="A112" s="579">
        <v>85</v>
      </c>
      <c r="B112" s="580" t="s">
        <v>1946</v>
      </c>
      <c r="C112" s="580" t="s">
        <v>1947</v>
      </c>
      <c r="D112" s="577">
        <v>2017</v>
      </c>
      <c r="E112" s="577">
        <v>1351</v>
      </c>
      <c r="F112" s="577"/>
      <c r="G112" s="581">
        <v>1351</v>
      </c>
      <c r="H112" s="577">
        <v>1351</v>
      </c>
      <c r="I112" s="577"/>
      <c r="J112" s="606" t="s">
        <v>1948</v>
      </c>
      <c r="K112" s="607" t="s">
        <v>450</v>
      </c>
      <c r="L112" s="577" t="s">
        <v>1180</v>
      </c>
      <c r="M112" s="580"/>
    </row>
    <row r="113" spans="1:13" s="7" customFormat="1" ht="47.25" customHeight="1">
      <c r="A113" s="579">
        <v>86</v>
      </c>
      <c r="B113" s="580" t="s">
        <v>1949</v>
      </c>
      <c r="C113" s="580" t="s">
        <v>1950</v>
      </c>
      <c r="D113" s="577">
        <v>2017</v>
      </c>
      <c r="E113" s="577">
        <v>4314</v>
      </c>
      <c r="F113" s="577"/>
      <c r="G113" s="581">
        <v>4314</v>
      </c>
      <c r="H113" s="577">
        <v>4314</v>
      </c>
      <c r="I113" s="577"/>
      <c r="J113" s="606" t="s">
        <v>105</v>
      </c>
      <c r="K113" s="607" t="s">
        <v>450</v>
      </c>
      <c r="L113" s="577" t="s">
        <v>1180</v>
      </c>
      <c r="M113" s="580"/>
    </row>
    <row r="114" spans="1:13" s="7" customFormat="1" ht="39.75" customHeight="1">
      <c r="A114" s="579">
        <v>87</v>
      </c>
      <c r="B114" s="580" t="s">
        <v>1951</v>
      </c>
      <c r="C114" s="580" t="s">
        <v>1952</v>
      </c>
      <c r="D114" s="577">
        <v>2017</v>
      </c>
      <c r="E114" s="577">
        <v>1000</v>
      </c>
      <c r="F114" s="577"/>
      <c r="G114" s="581">
        <v>1000</v>
      </c>
      <c r="H114" s="577">
        <v>1000</v>
      </c>
      <c r="I114" s="577"/>
      <c r="J114" s="606" t="s">
        <v>105</v>
      </c>
      <c r="K114" s="607" t="s">
        <v>271</v>
      </c>
      <c r="L114" s="577" t="s">
        <v>1415</v>
      </c>
      <c r="M114" s="580"/>
    </row>
    <row r="115" spans="1:13" s="7" customFormat="1" ht="50.25" customHeight="1">
      <c r="A115" s="579">
        <v>88</v>
      </c>
      <c r="B115" s="580" t="s">
        <v>1953</v>
      </c>
      <c r="C115" s="580" t="s">
        <v>1954</v>
      </c>
      <c r="D115" s="577" t="s">
        <v>208</v>
      </c>
      <c r="E115" s="577">
        <v>3000</v>
      </c>
      <c r="F115" s="577">
        <v>270</v>
      </c>
      <c r="G115" s="581">
        <v>2000</v>
      </c>
      <c r="H115" s="577">
        <v>2000</v>
      </c>
      <c r="I115" s="577"/>
      <c r="J115" s="606" t="s">
        <v>1333</v>
      </c>
      <c r="K115" s="607" t="s">
        <v>36</v>
      </c>
      <c r="L115" s="577" t="s">
        <v>1415</v>
      </c>
      <c r="M115" s="580"/>
    </row>
    <row r="116" spans="1:13" s="7" customFormat="1" ht="50.25" customHeight="1">
      <c r="A116" s="579">
        <v>89</v>
      </c>
      <c r="B116" s="580" t="s">
        <v>97</v>
      </c>
      <c r="C116" s="580" t="s">
        <v>1955</v>
      </c>
      <c r="D116" s="577" t="s">
        <v>34</v>
      </c>
      <c r="E116" s="577">
        <v>14987</v>
      </c>
      <c r="F116" s="577"/>
      <c r="G116" s="581">
        <v>14987</v>
      </c>
      <c r="H116" s="577">
        <v>14987</v>
      </c>
      <c r="I116" s="577"/>
      <c r="J116" s="606" t="s">
        <v>1333</v>
      </c>
      <c r="K116" s="607" t="s">
        <v>187</v>
      </c>
      <c r="L116" s="577" t="s">
        <v>1415</v>
      </c>
      <c r="M116" s="580"/>
    </row>
    <row r="117" spans="1:13" s="7" customFormat="1" ht="50.25" customHeight="1">
      <c r="A117" s="579">
        <v>90</v>
      </c>
      <c r="B117" s="580" t="s">
        <v>1956</v>
      </c>
      <c r="C117" s="580" t="s">
        <v>1957</v>
      </c>
      <c r="D117" s="577" t="s">
        <v>1717</v>
      </c>
      <c r="E117" s="577">
        <v>4446</v>
      </c>
      <c r="F117" s="577">
        <v>2800</v>
      </c>
      <c r="G117" s="581">
        <v>1646</v>
      </c>
      <c r="H117" s="577">
        <v>1646</v>
      </c>
      <c r="I117" s="577"/>
      <c r="J117" s="606" t="s">
        <v>105</v>
      </c>
      <c r="K117" s="607" t="s">
        <v>36</v>
      </c>
      <c r="L117" s="577" t="s">
        <v>1415</v>
      </c>
      <c r="M117" s="580"/>
    </row>
    <row r="118" spans="1:13" s="7" customFormat="1" ht="50.25" customHeight="1">
      <c r="A118" s="579">
        <v>91</v>
      </c>
      <c r="B118" s="580" t="s">
        <v>1958</v>
      </c>
      <c r="C118" s="580" t="s">
        <v>1959</v>
      </c>
      <c r="D118" s="577" t="s">
        <v>34</v>
      </c>
      <c r="E118" s="577">
        <v>600</v>
      </c>
      <c r="F118" s="577"/>
      <c r="G118" s="581">
        <v>480</v>
      </c>
      <c r="H118" s="577">
        <v>480</v>
      </c>
      <c r="I118" s="577"/>
      <c r="J118" s="606" t="s">
        <v>89</v>
      </c>
      <c r="K118" s="607" t="s">
        <v>331</v>
      </c>
      <c r="L118" s="577" t="s">
        <v>1381</v>
      </c>
      <c r="M118" s="580"/>
    </row>
    <row r="119" spans="1:13" s="7" customFormat="1" ht="50.25" customHeight="1">
      <c r="A119" s="579">
        <v>92</v>
      </c>
      <c r="B119" s="580" t="s">
        <v>1960</v>
      </c>
      <c r="C119" s="580" t="s">
        <v>1961</v>
      </c>
      <c r="D119" s="577">
        <v>2017</v>
      </c>
      <c r="E119" s="577">
        <v>996</v>
      </c>
      <c r="F119" s="577"/>
      <c r="G119" s="581">
        <v>996</v>
      </c>
      <c r="H119" s="577">
        <v>996</v>
      </c>
      <c r="I119" s="577"/>
      <c r="J119" s="606" t="s">
        <v>89</v>
      </c>
      <c r="K119" s="607" t="s">
        <v>90</v>
      </c>
      <c r="L119" s="577" t="s">
        <v>1381</v>
      </c>
      <c r="M119" s="580"/>
    </row>
    <row r="120" spans="1:13" s="7" customFormat="1" ht="43.5" customHeight="1">
      <c r="A120" s="579">
        <v>93</v>
      </c>
      <c r="B120" s="580" t="s">
        <v>1962</v>
      </c>
      <c r="C120" s="580" t="s">
        <v>1963</v>
      </c>
      <c r="D120" s="577" t="s">
        <v>1717</v>
      </c>
      <c r="E120" s="577">
        <v>1970</v>
      </c>
      <c r="F120" s="577">
        <v>500</v>
      </c>
      <c r="G120" s="581">
        <v>1970</v>
      </c>
      <c r="H120" s="577">
        <v>1970</v>
      </c>
      <c r="I120" s="577"/>
      <c r="J120" s="606" t="s">
        <v>89</v>
      </c>
      <c r="K120" s="607" t="s">
        <v>271</v>
      </c>
      <c r="L120" s="577" t="s">
        <v>1381</v>
      </c>
      <c r="M120" s="580"/>
    </row>
    <row r="121" spans="1:13" s="7" customFormat="1" ht="44.25" customHeight="1">
      <c r="A121" s="579">
        <v>94</v>
      </c>
      <c r="B121" s="580" t="s">
        <v>1964</v>
      </c>
      <c r="C121" s="580" t="s">
        <v>1965</v>
      </c>
      <c r="D121" s="577">
        <v>2017</v>
      </c>
      <c r="E121" s="577">
        <v>1944</v>
      </c>
      <c r="F121" s="577"/>
      <c r="G121" s="581">
        <v>1944</v>
      </c>
      <c r="H121" s="577">
        <v>1944</v>
      </c>
      <c r="I121" s="577"/>
      <c r="J121" s="606" t="s">
        <v>89</v>
      </c>
      <c r="K121" s="607" t="s">
        <v>160</v>
      </c>
      <c r="L121" s="577" t="s">
        <v>1381</v>
      </c>
      <c r="M121" s="580"/>
    </row>
    <row r="122" spans="1:13" s="7" customFormat="1" ht="41.25" customHeight="1">
      <c r="A122" s="579">
        <v>95</v>
      </c>
      <c r="B122" s="580" t="s">
        <v>1966</v>
      </c>
      <c r="C122" s="580" t="s">
        <v>1967</v>
      </c>
      <c r="D122" s="577">
        <v>2017</v>
      </c>
      <c r="E122" s="577">
        <v>617</v>
      </c>
      <c r="F122" s="577"/>
      <c r="G122" s="581">
        <v>617</v>
      </c>
      <c r="H122" s="577">
        <v>617</v>
      </c>
      <c r="I122" s="577"/>
      <c r="J122" s="606" t="s">
        <v>105</v>
      </c>
      <c r="K122" s="607" t="s">
        <v>106</v>
      </c>
      <c r="L122" s="577" t="s">
        <v>1556</v>
      </c>
      <c r="M122" s="580"/>
    </row>
    <row r="123" spans="1:13" s="7" customFormat="1" ht="40.5" customHeight="1">
      <c r="A123" s="579">
        <v>96</v>
      </c>
      <c r="B123" s="580" t="s">
        <v>1968</v>
      </c>
      <c r="C123" s="580" t="s">
        <v>1969</v>
      </c>
      <c r="D123" s="577">
        <v>2017</v>
      </c>
      <c r="E123" s="577">
        <v>935</v>
      </c>
      <c r="F123" s="577"/>
      <c r="G123" s="581">
        <v>935</v>
      </c>
      <c r="H123" s="577">
        <v>935</v>
      </c>
      <c r="I123" s="577"/>
      <c r="J123" s="606" t="s">
        <v>1970</v>
      </c>
      <c r="K123" s="607" t="s">
        <v>160</v>
      </c>
      <c r="L123" s="577" t="s">
        <v>1556</v>
      </c>
      <c r="M123" s="580"/>
    </row>
    <row r="124" spans="1:13" s="7" customFormat="1" ht="39" customHeight="1">
      <c r="A124" s="579">
        <v>97</v>
      </c>
      <c r="B124" s="580" t="s">
        <v>1971</v>
      </c>
      <c r="C124" s="580" t="s">
        <v>1972</v>
      </c>
      <c r="D124" s="577" t="s">
        <v>34</v>
      </c>
      <c r="E124" s="577">
        <v>708</v>
      </c>
      <c r="F124" s="577"/>
      <c r="G124" s="581">
        <v>500</v>
      </c>
      <c r="H124" s="577">
        <v>500</v>
      </c>
      <c r="I124" s="577"/>
      <c r="J124" s="606" t="s">
        <v>1973</v>
      </c>
      <c r="K124" s="607" t="s">
        <v>160</v>
      </c>
      <c r="L124" s="577" t="s">
        <v>1556</v>
      </c>
      <c r="M124" s="580"/>
    </row>
    <row r="125" spans="1:13" s="7" customFormat="1" ht="50.25" customHeight="1">
      <c r="A125" s="1256">
        <v>98</v>
      </c>
      <c r="B125" s="1250" t="s">
        <v>1974</v>
      </c>
      <c r="C125" s="580" t="s">
        <v>1975</v>
      </c>
      <c r="D125" s="577" t="s">
        <v>34</v>
      </c>
      <c r="E125" s="577">
        <v>981</v>
      </c>
      <c r="F125" s="577"/>
      <c r="G125" s="581">
        <v>700</v>
      </c>
      <c r="H125" s="577">
        <v>700</v>
      </c>
      <c r="I125" s="577"/>
      <c r="J125" s="606" t="s">
        <v>1976</v>
      </c>
      <c r="K125" s="607" t="s">
        <v>114</v>
      </c>
      <c r="L125" s="577" t="s">
        <v>1556</v>
      </c>
      <c r="M125" s="580"/>
    </row>
    <row r="126" spans="1:13" s="7" customFormat="1" ht="50.25" customHeight="1">
      <c r="A126" s="1258"/>
      <c r="B126" s="1251"/>
      <c r="C126" s="580" t="s">
        <v>1977</v>
      </c>
      <c r="D126" s="577" t="s">
        <v>34</v>
      </c>
      <c r="E126" s="577">
        <v>782</v>
      </c>
      <c r="F126" s="577"/>
      <c r="G126" s="581">
        <v>600</v>
      </c>
      <c r="H126" s="577">
        <v>600</v>
      </c>
      <c r="I126" s="577"/>
      <c r="J126" s="606" t="s">
        <v>1976</v>
      </c>
      <c r="K126" s="607" t="s">
        <v>114</v>
      </c>
      <c r="L126" s="577" t="s">
        <v>1556</v>
      </c>
      <c r="M126" s="580"/>
    </row>
    <row r="127" spans="1:13" s="7" customFormat="1" ht="50.25" customHeight="1">
      <c r="A127" s="1257"/>
      <c r="B127" s="1252"/>
      <c r="C127" s="580" t="s">
        <v>1978</v>
      </c>
      <c r="D127" s="577" t="s">
        <v>34</v>
      </c>
      <c r="E127" s="577">
        <v>981</v>
      </c>
      <c r="F127" s="577"/>
      <c r="G127" s="581">
        <v>700</v>
      </c>
      <c r="H127" s="577">
        <v>700</v>
      </c>
      <c r="I127" s="577"/>
      <c r="J127" s="606" t="s">
        <v>1976</v>
      </c>
      <c r="K127" s="607" t="s">
        <v>114</v>
      </c>
      <c r="L127" s="577" t="s">
        <v>1556</v>
      </c>
      <c r="M127" s="580"/>
    </row>
    <row r="128" spans="1:13" s="3" customFormat="1" ht="92.25" customHeight="1">
      <c r="A128" s="579">
        <v>99</v>
      </c>
      <c r="B128" s="606" t="s">
        <v>1979</v>
      </c>
      <c r="C128" s="580" t="s">
        <v>1980</v>
      </c>
      <c r="D128" s="577">
        <v>2017</v>
      </c>
      <c r="E128" s="577">
        <v>1120</v>
      </c>
      <c r="F128" s="577"/>
      <c r="G128" s="581">
        <v>1120</v>
      </c>
      <c r="H128" s="577">
        <v>1120</v>
      </c>
      <c r="I128" s="579"/>
      <c r="J128" s="612" t="s">
        <v>105</v>
      </c>
      <c r="K128" s="607" t="s">
        <v>90</v>
      </c>
      <c r="L128" s="577" t="s">
        <v>1981</v>
      </c>
      <c r="M128" s="580" t="s">
        <v>1982</v>
      </c>
    </row>
    <row r="129" spans="1:224" s="7" customFormat="1" ht="122.25" customHeight="1">
      <c r="A129" s="579">
        <v>100</v>
      </c>
      <c r="B129" s="580" t="s">
        <v>1983</v>
      </c>
      <c r="C129" s="580" t="s">
        <v>1984</v>
      </c>
      <c r="D129" s="577">
        <v>2017</v>
      </c>
      <c r="E129" s="577">
        <v>1767</v>
      </c>
      <c r="F129" s="577"/>
      <c r="G129" s="581">
        <v>1084</v>
      </c>
      <c r="H129" s="577">
        <v>1084</v>
      </c>
      <c r="I129" s="577"/>
      <c r="J129" s="612" t="s">
        <v>1985</v>
      </c>
      <c r="K129" s="607" t="s">
        <v>187</v>
      </c>
      <c r="L129" s="639" t="s">
        <v>1986</v>
      </c>
      <c r="M129" s="640" t="s">
        <v>1987</v>
      </c>
    </row>
    <row r="130" spans="1:224" s="2" customFormat="1" ht="39" customHeight="1">
      <c r="A130" s="576" t="s">
        <v>150</v>
      </c>
      <c r="B130" s="578" t="s">
        <v>1988</v>
      </c>
      <c r="C130" s="578"/>
      <c r="D130" s="576"/>
      <c r="E130" s="576">
        <f>E131+E145+E267</f>
        <v>23147785.658398457</v>
      </c>
      <c r="F130" s="576">
        <f>F131+F145+F267</f>
        <v>11064856.614820426</v>
      </c>
      <c r="G130" s="575">
        <f>G131+G145+G267</f>
        <v>2498166</v>
      </c>
      <c r="H130" s="576">
        <f>H131+H145+H267</f>
        <v>168290</v>
      </c>
      <c r="I130" s="576">
        <f>I131+I145+I267</f>
        <v>2329876</v>
      </c>
      <c r="J130" s="606"/>
      <c r="K130" s="607"/>
      <c r="L130" s="577"/>
      <c r="M130" s="580"/>
    </row>
    <row r="131" spans="1:224" s="2" customFormat="1" ht="41.25" customHeight="1">
      <c r="A131" s="576" t="s">
        <v>29</v>
      </c>
      <c r="B131" s="578" t="s">
        <v>1989</v>
      </c>
      <c r="C131" s="578"/>
      <c r="D131" s="576"/>
      <c r="E131" s="576">
        <f>SUM(E132:E144)</f>
        <v>9796209.3483984563</v>
      </c>
      <c r="F131" s="576">
        <f>SUM(F132:F144)</f>
        <v>7809042.6148204263</v>
      </c>
      <c r="G131" s="575">
        <f>SUM(G132:G144)</f>
        <v>901570</v>
      </c>
      <c r="H131" s="576">
        <f>SUM(H132:H144)</f>
        <v>4800</v>
      </c>
      <c r="I131" s="576">
        <f>SUM(I132:I144)</f>
        <v>896770</v>
      </c>
      <c r="J131" s="606"/>
      <c r="K131" s="607"/>
      <c r="L131" s="577"/>
      <c r="M131" s="580"/>
    </row>
    <row r="132" spans="1:224" s="3" customFormat="1" ht="48" customHeight="1">
      <c r="A132" s="577">
        <v>101</v>
      </c>
      <c r="B132" s="580" t="s">
        <v>1990</v>
      </c>
      <c r="C132" s="627" t="s">
        <v>1991</v>
      </c>
      <c r="D132" s="628" t="s">
        <v>48</v>
      </c>
      <c r="E132" s="628">
        <v>270000</v>
      </c>
      <c r="F132" s="577">
        <v>70000</v>
      </c>
      <c r="G132" s="581">
        <v>20000</v>
      </c>
      <c r="H132" s="579"/>
      <c r="I132" s="579">
        <v>20000</v>
      </c>
      <c r="J132" s="609" t="s">
        <v>1992</v>
      </c>
      <c r="K132" s="607" t="s">
        <v>646</v>
      </c>
      <c r="L132" s="577" t="s">
        <v>1194</v>
      </c>
      <c r="M132" s="592"/>
    </row>
    <row r="133" spans="1:224" s="3" customFormat="1" ht="48" customHeight="1">
      <c r="A133" s="577">
        <v>102</v>
      </c>
      <c r="B133" s="580" t="s">
        <v>1993</v>
      </c>
      <c r="C133" s="627" t="s">
        <v>1994</v>
      </c>
      <c r="D133" s="628" t="s">
        <v>208</v>
      </c>
      <c r="E133" s="628">
        <v>75000</v>
      </c>
      <c r="F133" s="577"/>
      <c r="G133" s="581">
        <v>2000</v>
      </c>
      <c r="H133" s="579"/>
      <c r="I133" s="579">
        <v>2000</v>
      </c>
      <c r="J133" s="609" t="s">
        <v>646</v>
      </c>
      <c r="K133" s="607" t="s">
        <v>646</v>
      </c>
      <c r="L133" s="579" t="s">
        <v>1995</v>
      </c>
      <c r="M133" s="592"/>
    </row>
    <row r="134" spans="1:224" s="3" customFormat="1" ht="46.5" customHeight="1">
      <c r="A134" s="577">
        <v>103</v>
      </c>
      <c r="B134" s="627" t="s">
        <v>1996</v>
      </c>
      <c r="C134" s="580" t="s">
        <v>1997</v>
      </c>
      <c r="D134" s="577" t="s">
        <v>48</v>
      </c>
      <c r="E134" s="577">
        <v>306953</v>
      </c>
      <c r="F134" s="577">
        <v>104600</v>
      </c>
      <c r="G134" s="581">
        <v>40000</v>
      </c>
      <c r="H134" s="577"/>
      <c r="I134" s="577">
        <v>40000</v>
      </c>
      <c r="J134" s="609" t="s">
        <v>1998</v>
      </c>
      <c r="K134" s="607" t="s">
        <v>36</v>
      </c>
      <c r="L134" s="577" t="s">
        <v>1194</v>
      </c>
      <c r="M134" s="592"/>
    </row>
    <row r="135" spans="1:224" s="3" customFormat="1" ht="47.25" customHeight="1">
      <c r="A135" s="577">
        <v>104</v>
      </c>
      <c r="B135" s="629" t="s">
        <v>1999</v>
      </c>
      <c r="C135" s="629" t="s">
        <v>2000</v>
      </c>
      <c r="D135" s="590" t="s">
        <v>34</v>
      </c>
      <c r="E135" s="590">
        <v>30000</v>
      </c>
      <c r="F135" s="590"/>
      <c r="G135" s="581">
        <v>2000</v>
      </c>
      <c r="H135" s="590"/>
      <c r="I135" s="590">
        <v>2000</v>
      </c>
      <c r="J135" s="612" t="s">
        <v>2001</v>
      </c>
      <c r="K135" s="607" t="s">
        <v>331</v>
      </c>
      <c r="L135" s="590" t="s">
        <v>1194</v>
      </c>
      <c r="M135" s="629"/>
      <c r="N135" s="641"/>
      <c r="O135" s="641"/>
      <c r="P135" s="641"/>
      <c r="Q135" s="641"/>
      <c r="R135" s="641"/>
      <c r="S135" s="641"/>
      <c r="T135" s="641"/>
      <c r="U135" s="641"/>
      <c r="V135" s="641"/>
      <c r="W135" s="641"/>
      <c r="X135" s="641"/>
      <c r="Y135" s="641"/>
      <c r="Z135" s="641"/>
      <c r="AA135" s="641"/>
      <c r="AB135" s="641"/>
      <c r="AC135" s="641"/>
      <c r="AD135" s="641"/>
      <c r="AE135" s="641"/>
      <c r="AF135" s="641"/>
      <c r="AG135" s="641"/>
      <c r="AH135" s="641"/>
      <c r="AI135" s="641"/>
      <c r="AJ135" s="641"/>
      <c r="AK135" s="641"/>
      <c r="AL135" s="641"/>
      <c r="AM135" s="641"/>
      <c r="AN135" s="641"/>
      <c r="AO135" s="641"/>
      <c r="AP135" s="641"/>
      <c r="AQ135" s="641"/>
      <c r="AR135" s="641"/>
      <c r="AS135" s="641"/>
      <c r="AT135" s="641"/>
      <c r="AU135" s="641"/>
      <c r="AV135" s="641"/>
      <c r="AW135" s="641"/>
      <c r="AX135" s="641"/>
      <c r="AY135" s="641"/>
      <c r="AZ135" s="641"/>
      <c r="BA135" s="641"/>
      <c r="BB135" s="641"/>
      <c r="BC135" s="641"/>
      <c r="BD135" s="641"/>
      <c r="BE135" s="641"/>
      <c r="BF135" s="641"/>
      <c r="BG135" s="641"/>
      <c r="BH135" s="641"/>
      <c r="BI135" s="641"/>
      <c r="BJ135" s="641"/>
      <c r="BK135" s="641"/>
      <c r="BL135" s="641"/>
      <c r="BM135" s="641"/>
      <c r="BN135" s="641"/>
      <c r="BO135" s="641"/>
      <c r="BP135" s="641"/>
      <c r="BQ135" s="641"/>
      <c r="BR135" s="641"/>
      <c r="BS135" s="641"/>
      <c r="BT135" s="641"/>
      <c r="BU135" s="641"/>
      <c r="BV135" s="641"/>
      <c r="BW135" s="641"/>
      <c r="BX135" s="641"/>
      <c r="BY135" s="641"/>
      <c r="BZ135" s="641"/>
      <c r="CA135" s="641"/>
      <c r="CB135" s="641"/>
      <c r="CC135" s="641"/>
      <c r="CD135" s="641"/>
      <c r="CE135" s="641"/>
      <c r="CF135" s="641"/>
      <c r="CG135" s="641"/>
      <c r="CH135" s="641"/>
      <c r="CI135" s="641"/>
      <c r="CJ135" s="641"/>
      <c r="CK135" s="641"/>
      <c r="CL135" s="641"/>
      <c r="CM135" s="641"/>
      <c r="CN135" s="641"/>
      <c r="CO135" s="641"/>
      <c r="CP135" s="641"/>
      <c r="CQ135" s="641"/>
      <c r="CR135" s="641"/>
      <c r="CS135" s="641"/>
      <c r="CT135" s="641"/>
      <c r="CU135" s="641"/>
      <c r="CV135" s="641"/>
      <c r="CW135" s="641"/>
      <c r="CX135" s="641"/>
      <c r="CY135" s="641"/>
      <c r="CZ135" s="641"/>
      <c r="DA135" s="641"/>
      <c r="DB135" s="641"/>
      <c r="DC135" s="641"/>
      <c r="DD135" s="641"/>
      <c r="DE135" s="641"/>
      <c r="DF135" s="641"/>
      <c r="DG135" s="641"/>
      <c r="DH135" s="641"/>
      <c r="DI135" s="641"/>
      <c r="DJ135" s="641"/>
      <c r="DK135" s="641"/>
      <c r="DL135" s="641"/>
      <c r="DM135" s="641"/>
      <c r="DN135" s="641"/>
      <c r="DO135" s="641"/>
      <c r="DP135" s="641"/>
      <c r="DQ135" s="641"/>
      <c r="DR135" s="641"/>
      <c r="DS135" s="641"/>
      <c r="DT135" s="641"/>
      <c r="DU135" s="641"/>
      <c r="DV135" s="641"/>
      <c r="DW135" s="641"/>
      <c r="DX135" s="641"/>
      <c r="DY135" s="641"/>
      <c r="DZ135" s="641"/>
      <c r="EA135" s="641"/>
      <c r="EB135" s="641"/>
      <c r="EC135" s="641"/>
      <c r="ED135" s="641"/>
      <c r="EE135" s="641"/>
      <c r="EF135" s="641"/>
      <c r="EG135" s="641"/>
      <c r="EH135" s="641"/>
      <c r="EI135" s="641"/>
      <c r="EJ135" s="641"/>
      <c r="EK135" s="641"/>
      <c r="EL135" s="641"/>
      <c r="EM135" s="641"/>
      <c r="EN135" s="641"/>
      <c r="EO135" s="641"/>
      <c r="EP135" s="641"/>
      <c r="EQ135" s="641"/>
      <c r="ER135" s="641"/>
      <c r="ES135" s="641"/>
      <c r="ET135" s="641"/>
      <c r="EU135" s="641"/>
      <c r="EV135" s="641"/>
      <c r="EW135" s="641"/>
      <c r="EX135" s="641"/>
      <c r="EY135" s="641"/>
      <c r="EZ135" s="641"/>
      <c r="FA135" s="641"/>
      <c r="FB135" s="641"/>
      <c r="FC135" s="641"/>
      <c r="FD135" s="641"/>
      <c r="FE135" s="641"/>
      <c r="FF135" s="641"/>
      <c r="FG135" s="641"/>
      <c r="FH135" s="641"/>
      <c r="FI135" s="641"/>
      <c r="FJ135" s="641"/>
      <c r="FK135" s="641"/>
      <c r="FL135" s="641"/>
      <c r="FM135" s="641"/>
      <c r="FN135" s="641"/>
      <c r="FO135" s="641"/>
      <c r="FP135" s="641"/>
      <c r="FQ135" s="641"/>
      <c r="FR135" s="641"/>
      <c r="FS135" s="641"/>
      <c r="FT135" s="641"/>
      <c r="FU135" s="641"/>
      <c r="FV135" s="641"/>
      <c r="FW135" s="641"/>
      <c r="FX135" s="641"/>
      <c r="FY135" s="641"/>
      <c r="FZ135" s="641"/>
      <c r="GA135" s="641"/>
      <c r="GB135" s="641"/>
      <c r="GC135" s="641"/>
      <c r="GD135" s="641"/>
      <c r="GE135" s="641"/>
      <c r="GF135" s="641"/>
      <c r="GG135" s="641"/>
      <c r="GH135" s="641"/>
      <c r="GI135" s="641"/>
      <c r="GJ135" s="641"/>
      <c r="GK135" s="641"/>
      <c r="GL135" s="641"/>
      <c r="GM135" s="641"/>
      <c r="GN135" s="641"/>
      <c r="GO135" s="641"/>
      <c r="GP135" s="641"/>
      <c r="GQ135" s="641"/>
      <c r="GR135" s="641"/>
      <c r="GS135" s="641"/>
      <c r="GT135" s="641"/>
      <c r="GU135" s="641"/>
      <c r="GV135" s="641"/>
      <c r="GW135" s="641"/>
      <c r="GX135" s="641"/>
      <c r="GY135" s="641"/>
      <c r="GZ135" s="641"/>
      <c r="HA135" s="641"/>
      <c r="HB135" s="641"/>
      <c r="HC135" s="641"/>
      <c r="HD135" s="641"/>
      <c r="HE135" s="641"/>
      <c r="HF135" s="641"/>
      <c r="HG135" s="641"/>
      <c r="HH135" s="641"/>
      <c r="HI135" s="641"/>
      <c r="HJ135" s="641"/>
      <c r="HK135" s="641"/>
      <c r="HL135" s="641"/>
      <c r="HM135" s="641"/>
      <c r="HN135" s="641"/>
      <c r="HO135" s="641"/>
      <c r="HP135" s="641"/>
    </row>
    <row r="136" spans="1:224" s="3" customFormat="1" ht="51.75" customHeight="1">
      <c r="A136" s="577">
        <v>105</v>
      </c>
      <c r="B136" s="629" t="s">
        <v>2002</v>
      </c>
      <c r="C136" s="629" t="s">
        <v>2003</v>
      </c>
      <c r="D136" s="590" t="s">
        <v>233</v>
      </c>
      <c r="E136" s="590">
        <v>23000</v>
      </c>
      <c r="F136" s="590"/>
      <c r="G136" s="581">
        <v>1200</v>
      </c>
      <c r="H136" s="590"/>
      <c r="I136" s="590">
        <v>1200</v>
      </c>
      <c r="J136" s="612" t="s">
        <v>2004</v>
      </c>
      <c r="K136" s="607" t="s">
        <v>331</v>
      </c>
      <c r="L136" s="590" t="s">
        <v>1194</v>
      </c>
      <c r="M136" s="629"/>
      <c r="N136" s="641"/>
      <c r="O136" s="641"/>
      <c r="P136" s="641"/>
      <c r="Q136" s="641"/>
      <c r="R136" s="641"/>
      <c r="S136" s="641"/>
      <c r="T136" s="641"/>
      <c r="U136" s="641"/>
      <c r="V136" s="641"/>
      <c r="W136" s="641"/>
      <c r="X136" s="641"/>
      <c r="Y136" s="641"/>
      <c r="Z136" s="641"/>
      <c r="AA136" s="641"/>
      <c r="AB136" s="641"/>
      <c r="AC136" s="641"/>
      <c r="AD136" s="641"/>
      <c r="AE136" s="641"/>
      <c r="AF136" s="641"/>
      <c r="AG136" s="641"/>
      <c r="AH136" s="641"/>
      <c r="AI136" s="641"/>
      <c r="AJ136" s="641"/>
      <c r="AK136" s="641"/>
      <c r="AL136" s="641"/>
      <c r="AM136" s="641"/>
      <c r="AN136" s="641"/>
      <c r="AO136" s="641"/>
      <c r="AP136" s="641"/>
      <c r="AQ136" s="641"/>
      <c r="AR136" s="641"/>
      <c r="AS136" s="641"/>
      <c r="AT136" s="641"/>
      <c r="AU136" s="641"/>
      <c r="AV136" s="641"/>
      <c r="AW136" s="641"/>
      <c r="AX136" s="641"/>
      <c r="AY136" s="641"/>
      <c r="AZ136" s="641"/>
      <c r="BA136" s="641"/>
      <c r="BB136" s="641"/>
      <c r="BC136" s="641"/>
      <c r="BD136" s="641"/>
      <c r="BE136" s="641"/>
      <c r="BF136" s="641"/>
      <c r="BG136" s="641"/>
      <c r="BH136" s="641"/>
      <c r="BI136" s="641"/>
      <c r="BJ136" s="641"/>
      <c r="BK136" s="641"/>
      <c r="BL136" s="641"/>
      <c r="BM136" s="641"/>
      <c r="BN136" s="641"/>
      <c r="BO136" s="641"/>
      <c r="BP136" s="641"/>
      <c r="BQ136" s="641"/>
      <c r="BR136" s="641"/>
      <c r="BS136" s="641"/>
      <c r="BT136" s="641"/>
      <c r="BU136" s="641"/>
      <c r="BV136" s="641"/>
      <c r="BW136" s="641"/>
      <c r="BX136" s="641"/>
      <c r="BY136" s="641"/>
      <c r="BZ136" s="641"/>
      <c r="CA136" s="641"/>
      <c r="CB136" s="641"/>
      <c r="CC136" s="641"/>
      <c r="CD136" s="641"/>
      <c r="CE136" s="641"/>
      <c r="CF136" s="641"/>
      <c r="CG136" s="641"/>
      <c r="CH136" s="641"/>
      <c r="CI136" s="641"/>
      <c r="CJ136" s="641"/>
      <c r="CK136" s="641"/>
      <c r="CL136" s="641"/>
      <c r="CM136" s="641"/>
      <c r="CN136" s="641"/>
      <c r="CO136" s="641"/>
      <c r="CP136" s="641"/>
      <c r="CQ136" s="641"/>
      <c r="CR136" s="641"/>
      <c r="CS136" s="641"/>
      <c r="CT136" s="641"/>
      <c r="CU136" s="641"/>
      <c r="CV136" s="641"/>
      <c r="CW136" s="641"/>
      <c r="CX136" s="641"/>
      <c r="CY136" s="641"/>
      <c r="CZ136" s="641"/>
      <c r="DA136" s="641"/>
      <c r="DB136" s="641"/>
      <c r="DC136" s="641"/>
      <c r="DD136" s="641"/>
      <c r="DE136" s="641"/>
      <c r="DF136" s="641"/>
      <c r="DG136" s="641"/>
      <c r="DH136" s="641"/>
      <c r="DI136" s="641"/>
      <c r="DJ136" s="641"/>
      <c r="DK136" s="641"/>
      <c r="DL136" s="641"/>
      <c r="DM136" s="641"/>
      <c r="DN136" s="641"/>
      <c r="DO136" s="641"/>
      <c r="DP136" s="641"/>
      <c r="DQ136" s="641"/>
      <c r="DR136" s="641"/>
      <c r="DS136" s="641"/>
      <c r="DT136" s="641"/>
      <c r="DU136" s="641"/>
      <c r="DV136" s="641"/>
      <c r="DW136" s="641"/>
      <c r="DX136" s="641"/>
      <c r="DY136" s="641"/>
      <c r="DZ136" s="641"/>
      <c r="EA136" s="641"/>
      <c r="EB136" s="641"/>
      <c r="EC136" s="641"/>
      <c r="ED136" s="641"/>
      <c r="EE136" s="641"/>
      <c r="EF136" s="641"/>
      <c r="EG136" s="641"/>
      <c r="EH136" s="641"/>
      <c r="EI136" s="641"/>
      <c r="EJ136" s="641"/>
      <c r="EK136" s="641"/>
      <c r="EL136" s="641"/>
      <c r="EM136" s="641"/>
      <c r="EN136" s="641"/>
      <c r="EO136" s="641"/>
      <c r="EP136" s="641"/>
      <c r="EQ136" s="641"/>
      <c r="ER136" s="641"/>
      <c r="ES136" s="641"/>
      <c r="ET136" s="641"/>
      <c r="EU136" s="641"/>
      <c r="EV136" s="641"/>
      <c r="EW136" s="641"/>
      <c r="EX136" s="641"/>
      <c r="EY136" s="641"/>
      <c r="EZ136" s="641"/>
      <c r="FA136" s="641"/>
      <c r="FB136" s="641"/>
      <c r="FC136" s="641"/>
      <c r="FD136" s="641"/>
      <c r="FE136" s="641"/>
      <c r="FF136" s="641"/>
      <c r="FG136" s="641"/>
      <c r="FH136" s="641"/>
      <c r="FI136" s="641"/>
      <c r="FJ136" s="641"/>
      <c r="FK136" s="641"/>
      <c r="FL136" s="641"/>
      <c r="FM136" s="641"/>
      <c r="FN136" s="641"/>
      <c r="FO136" s="641"/>
      <c r="FP136" s="641"/>
      <c r="FQ136" s="641"/>
      <c r="FR136" s="641"/>
      <c r="FS136" s="641"/>
      <c r="FT136" s="641"/>
      <c r="FU136" s="641"/>
      <c r="FV136" s="641"/>
      <c r="FW136" s="641"/>
      <c r="FX136" s="641"/>
      <c r="FY136" s="641"/>
      <c r="FZ136" s="641"/>
      <c r="GA136" s="641"/>
      <c r="GB136" s="641"/>
      <c r="GC136" s="641"/>
      <c r="GD136" s="641"/>
      <c r="GE136" s="641"/>
      <c r="GF136" s="641"/>
      <c r="GG136" s="641"/>
      <c r="GH136" s="641"/>
      <c r="GI136" s="641"/>
      <c r="GJ136" s="641"/>
      <c r="GK136" s="641"/>
      <c r="GL136" s="641"/>
      <c r="GM136" s="641"/>
      <c r="GN136" s="641"/>
      <c r="GO136" s="641"/>
      <c r="GP136" s="641"/>
      <c r="GQ136" s="641"/>
      <c r="GR136" s="641"/>
      <c r="GS136" s="641"/>
      <c r="GT136" s="641"/>
      <c r="GU136" s="641"/>
      <c r="GV136" s="641"/>
      <c r="GW136" s="641"/>
      <c r="GX136" s="641"/>
      <c r="GY136" s="641"/>
      <c r="GZ136" s="641"/>
      <c r="HA136" s="641"/>
      <c r="HB136" s="641"/>
      <c r="HC136" s="641"/>
      <c r="HD136" s="641"/>
      <c r="HE136" s="641"/>
      <c r="HF136" s="641"/>
      <c r="HG136" s="641"/>
      <c r="HH136" s="641"/>
      <c r="HI136" s="641"/>
      <c r="HJ136" s="641"/>
      <c r="HK136" s="641"/>
      <c r="HL136" s="641"/>
      <c r="HM136" s="641"/>
      <c r="HN136" s="641"/>
      <c r="HO136" s="641"/>
      <c r="HP136" s="641"/>
    </row>
    <row r="137" spans="1:224" s="2" customFormat="1" ht="49.5" customHeight="1">
      <c r="A137" s="577">
        <v>106</v>
      </c>
      <c r="B137" s="580" t="s">
        <v>1170</v>
      </c>
      <c r="C137" s="580" t="s">
        <v>2005</v>
      </c>
      <c r="D137" s="577" t="s">
        <v>2006</v>
      </c>
      <c r="E137" s="577">
        <v>8581291.3483984563</v>
      </c>
      <c r="F137" s="577">
        <v>7546972.6148204263</v>
      </c>
      <c r="G137" s="581">
        <v>637570</v>
      </c>
      <c r="H137" s="577"/>
      <c r="I137" s="577">
        <v>637570</v>
      </c>
      <c r="J137" s="606" t="s">
        <v>89</v>
      </c>
      <c r="K137" s="607" t="s">
        <v>36</v>
      </c>
      <c r="L137" s="577" t="s">
        <v>1180</v>
      </c>
      <c r="M137" s="580"/>
    </row>
    <row r="138" spans="1:224" s="2" customFormat="1" ht="54.75" customHeight="1">
      <c r="A138" s="577">
        <v>107</v>
      </c>
      <c r="B138" s="630" t="s">
        <v>2007</v>
      </c>
      <c r="C138" s="592" t="s">
        <v>2008</v>
      </c>
      <c r="D138" s="579">
        <v>2017</v>
      </c>
      <c r="E138" s="579">
        <v>43700</v>
      </c>
      <c r="F138" s="577"/>
      <c r="G138" s="631">
        <v>32000</v>
      </c>
      <c r="H138" s="577"/>
      <c r="I138" s="591">
        <v>32000</v>
      </c>
      <c r="J138" s="609" t="s">
        <v>89</v>
      </c>
      <c r="K138" s="607" t="s">
        <v>404</v>
      </c>
      <c r="L138" s="577" t="s">
        <v>1180</v>
      </c>
      <c r="M138" s="580"/>
    </row>
    <row r="139" spans="1:224" s="2" customFormat="1" ht="54.75" customHeight="1">
      <c r="A139" s="577">
        <v>108</v>
      </c>
      <c r="B139" s="630" t="s">
        <v>2009</v>
      </c>
      <c r="C139" s="592" t="s">
        <v>2010</v>
      </c>
      <c r="D139" s="579">
        <v>2017</v>
      </c>
      <c r="E139" s="579">
        <v>20000</v>
      </c>
      <c r="F139" s="577"/>
      <c r="G139" s="631">
        <v>20000</v>
      </c>
      <c r="H139" s="577"/>
      <c r="I139" s="591">
        <v>20000</v>
      </c>
      <c r="J139" s="609" t="s">
        <v>105</v>
      </c>
      <c r="K139" s="607" t="s">
        <v>36</v>
      </c>
      <c r="L139" s="577" t="s">
        <v>1180</v>
      </c>
      <c r="M139" s="580"/>
    </row>
    <row r="140" spans="1:224" s="2" customFormat="1" ht="121.5" customHeight="1">
      <c r="A140" s="577">
        <v>109</v>
      </c>
      <c r="B140" s="632" t="s">
        <v>2011</v>
      </c>
      <c r="C140" s="580" t="s">
        <v>2012</v>
      </c>
      <c r="D140" s="633" t="s">
        <v>574</v>
      </c>
      <c r="E140" s="577">
        <v>318825</v>
      </c>
      <c r="F140" s="577">
        <v>68470</v>
      </c>
      <c r="G140" s="581">
        <v>46000</v>
      </c>
      <c r="H140" s="577"/>
      <c r="I140" s="577">
        <v>46000</v>
      </c>
      <c r="J140" s="606" t="s">
        <v>2013</v>
      </c>
      <c r="K140" s="607" t="s">
        <v>36</v>
      </c>
      <c r="L140" s="633" t="s">
        <v>2014</v>
      </c>
      <c r="M140" s="632"/>
    </row>
    <row r="141" spans="1:224" s="3" customFormat="1" ht="57" customHeight="1">
      <c r="A141" s="577">
        <v>110</v>
      </c>
      <c r="B141" s="580" t="s">
        <v>2015</v>
      </c>
      <c r="C141" s="580" t="s">
        <v>2016</v>
      </c>
      <c r="D141" s="577" t="s">
        <v>208</v>
      </c>
      <c r="E141" s="577">
        <v>26530</v>
      </c>
      <c r="F141" s="577">
        <v>19000</v>
      </c>
      <c r="G141" s="581">
        <v>7000</v>
      </c>
      <c r="H141" s="579"/>
      <c r="I141" s="579">
        <v>7000</v>
      </c>
      <c r="J141" s="609" t="s">
        <v>2017</v>
      </c>
      <c r="K141" s="579" t="s">
        <v>36</v>
      </c>
      <c r="L141" s="577" t="s">
        <v>2014</v>
      </c>
      <c r="M141" s="592"/>
    </row>
    <row r="142" spans="1:224" s="3" customFormat="1" ht="57" customHeight="1">
      <c r="A142" s="577">
        <v>111</v>
      </c>
      <c r="B142" s="580" t="s">
        <v>2018</v>
      </c>
      <c r="C142" s="580" t="s">
        <v>2019</v>
      </c>
      <c r="D142" s="577" t="s">
        <v>34</v>
      </c>
      <c r="E142" s="577">
        <v>94000</v>
      </c>
      <c r="F142" s="577"/>
      <c r="G142" s="581">
        <v>89000</v>
      </c>
      <c r="H142" s="579"/>
      <c r="I142" s="577">
        <v>89000</v>
      </c>
      <c r="J142" s="609" t="s">
        <v>2017</v>
      </c>
      <c r="K142" s="579" t="s">
        <v>90</v>
      </c>
      <c r="L142" s="577" t="s">
        <v>2014</v>
      </c>
      <c r="M142" s="592"/>
    </row>
    <row r="143" spans="1:224" s="3" customFormat="1" ht="57" customHeight="1">
      <c r="A143" s="577">
        <v>112</v>
      </c>
      <c r="B143" s="580" t="s">
        <v>2020</v>
      </c>
      <c r="C143" s="580" t="s">
        <v>2021</v>
      </c>
      <c r="D143" s="577" t="s">
        <v>34</v>
      </c>
      <c r="E143" s="577">
        <v>2410</v>
      </c>
      <c r="F143" s="577"/>
      <c r="G143" s="581">
        <v>300</v>
      </c>
      <c r="H143" s="579">
        <v>300</v>
      </c>
      <c r="I143" s="577"/>
      <c r="J143" s="609" t="s">
        <v>113</v>
      </c>
      <c r="K143" s="579" t="s">
        <v>331</v>
      </c>
      <c r="L143" s="577" t="s">
        <v>1194</v>
      </c>
      <c r="M143" s="592"/>
    </row>
    <row r="144" spans="1:224" s="3" customFormat="1" ht="44.25" customHeight="1">
      <c r="A144" s="577">
        <v>113</v>
      </c>
      <c r="B144" s="580" t="s">
        <v>2022</v>
      </c>
      <c r="C144" s="580" t="s">
        <v>2023</v>
      </c>
      <c r="D144" s="577">
        <v>2017</v>
      </c>
      <c r="E144" s="577">
        <v>4500</v>
      </c>
      <c r="F144" s="577"/>
      <c r="G144" s="581">
        <v>4500</v>
      </c>
      <c r="H144" s="577">
        <v>4500</v>
      </c>
      <c r="I144" s="577"/>
      <c r="J144" s="609" t="s">
        <v>105</v>
      </c>
      <c r="K144" s="607" t="s">
        <v>271</v>
      </c>
      <c r="L144" s="577" t="s">
        <v>1399</v>
      </c>
      <c r="M144" s="592"/>
    </row>
    <row r="145" spans="1:13" s="2" customFormat="1" ht="42" customHeight="1">
      <c r="A145" s="576" t="s">
        <v>43</v>
      </c>
      <c r="B145" s="578" t="s">
        <v>2024</v>
      </c>
      <c r="C145" s="578"/>
      <c r="D145" s="576"/>
      <c r="E145" s="576">
        <f>E146+E197</f>
        <v>5754066.3100000005</v>
      </c>
      <c r="F145" s="576">
        <f>F146+F197</f>
        <v>1511568</v>
      </c>
      <c r="G145" s="575">
        <f>G146+G197</f>
        <v>956826</v>
      </c>
      <c r="H145" s="576">
        <f>H146+H197</f>
        <v>10000</v>
      </c>
      <c r="I145" s="576">
        <f>I146+I197</f>
        <v>946826</v>
      </c>
      <c r="J145" s="606"/>
      <c r="K145" s="607"/>
      <c r="L145" s="577"/>
      <c r="M145" s="580"/>
    </row>
    <row r="146" spans="1:13" s="4" customFormat="1" ht="45.75" customHeight="1">
      <c r="A146" s="576" t="s">
        <v>153</v>
      </c>
      <c r="B146" s="578" t="s">
        <v>2025</v>
      </c>
      <c r="C146" s="578"/>
      <c r="D146" s="576"/>
      <c r="E146" s="576">
        <f>SUM(E147:E196)</f>
        <v>2961543</v>
      </c>
      <c r="F146" s="576">
        <f>SUM(F147:F196)</f>
        <v>865740</v>
      </c>
      <c r="G146" s="575">
        <f>SUM(G147:G196)</f>
        <v>412368</v>
      </c>
      <c r="H146" s="576">
        <f>SUM(H147:H196)</f>
        <v>10000</v>
      </c>
      <c r="I146" s="576">
        <f>SUM(I147:I196)</f>
        <v>402368</v>
      </c>
      <c r="J146" s="610"/>
      <c r="K146" s="611"/>
      <c r="L146" s="576"/>
      <c r="M146" s="578"/>
    </row>
    <row r="147" spans="1:13" s="3" customFormat="1" ht="44.25" customHeight="1">
      <c r="A147" s="579">
        <v>114</v>
      </c>
      <c r="B147" s="580" t="s">
        <v>2026</v>
      </c>
      <c r="C147" s="580" t="s">
        <v>2027</v>
      </c>
      <c r="D147" s="577" t="s">
        <v>1717</v>
      </c>
      <c r="E147" s="577">
        <v>100000</v>
      </c>
      <c r="F147" s="577">
        <v>16900</v>
      </c>
      <c r="G147" s="581">
        <v>83100</v>
      </c>
      <c r="H147" s="579"/>
      <c r="I147" s="577">
        <v>83100</v>
      </c>
      <c r="J147" s="609" t="s">
        <v>2028</v>
      </c>
      <c r="K147" s="607" t="s">
        <v>36</v>
      </c>
      <c r="L147" s="577" t="s">
        <v>1399</v>
      </c>
      <c r="M147" s="592"/>
    </row>
    <row r="148" spans="1:13" s="3" customFormat="1" ht="43.5" customHeight="1">
      <c r="A148" s="579">
        <v>115</v>
      </c>
      <c r="B148" s="592" t="s">
        <v>2029</v>
      </c>
      <c r="C148" s="580" t="s">
        <v>2030</v>
      </c>
      <c r="D148" s="579" t="s">
        <v>2031</v>
      </c>
      <c r="E148" s="577">
        <v>500000</v>
      </c>
      <c r="F148" s="579">
        <v>210000</v>
      </c>
      <c r="G148" s="581">
        <v>2400</v>
      </c>
      <c r="H148" s="577"/>
      <c r="I148" s="577">
        <v>2400</v>
      </c>
      <c r="J148" s="609" t="s">
        <v>2032</v>
      </c>
      <c r="K148" s="607" t="s">
        <v>36</v>
      </c>
      <c r="L148" s="577" t="s">
        <v>1399</v>
      </c>
      <c r="M148" s="592"/>
    </row>
    <row r="149" spans="1:13" s="3" customFormat="1" ht="51" customHeight="1">
      <c r="A149" s="579">
        <v>116</v>
      </c>
      <c r="B149" s="580" t="s">
        <v>2033</v>
      </c>
      <c r="C149" s="580" t="s">
        <v>2034</v>
      </c>
      <c r="D149" s="577" t="s">
        <v>48</v>
      </c>
      <c r="E149" s="577">
        <v>26000</v>
      </c>
      <c r="F149" s="577">
        <v>15000</v>
      </c>
      <c r="G149" s="581">
        <v>11000</v>
      </c>
      <c r="H149" s="579"/>
      <c r="I149" s="577">
        <v>11000</v>
      </c>
      <c r="J149" s="609" t="s">
        <v>2028</v>
      </c>
      <c r="K149" s="607" t="s">
        <v>36</v>
      </c>
      <c r="L149" s="577" t="s">
        <v>1399</v>
      </c>
      <c r="M149" s="592"/>
    </row>
    <row r="150" spans="1:13" s="3" customFormat="1" ht="39" customHeight="1">
      <c r="A150" s="579">
        <v>117</v>
      </c>
      <c r="B150" s="580" t="s">
        <v>2035</v>
      </c>
      <c r="C150" s="580" t="s">
        <v>2036</v>
      </c>
      <c r="D150" s="577" t="s">
        <v>2037</v>
      </c>
      <c r="E150" s="577">
        <v>21600</v>
      </c>
      <c r="F150" s="577">
        <v>6500</v>
      </c>
      <c r="G150" s="581">
        <v>8500</v>
      </c>
      <c r="H150" s="579"/>
      <c r="I150" s="577">
        <v>8500</v>
      </c>
      <c r="J150" s="609" t="s">
        <v>166</v>
      </c>
      <c r="K150" s="607" t="s">
        <v>36</v>
      </c>
      <c r="L150" s="577" t="s">
        <v>1399</v>
      </c>
      <c r="M150" s="592"/>
    </row>
    <row r="151" spans="1:13" s="3" customFormat="1" ht="48.75" customHeight="1">
      <c r="A151" s="579">
        <v>118</v>
      </c>
      <c r="B151" s="592" t="s">
        <v>2038</v>
      </c>
      <c r="C151" s="580" t="s">
        <v>2039</v>
      </c>
      <c r="D151" s="579" t="s">
        <v>1717</v>
      </c>
      <c r="E151" s="577">
        <v>3386</v>
      </c>
      <c r="F151" s="579"/>
      <c r="G151" s="581">
        <v>3386</v>
      </c>
      <c r="H151" s="577"/>
      <c r="I151" s="577">
        <v>3386</v>
      </c>
      <c r="J151" s="609" t="s">
        <v>2001</v>
      </c>
      <c r="K151" s="607" t="s">
        <v>271</v>
      </c>
      <c r="L151" s="577" t="s">
        <v>1399</v>
      </c>
      <c r="M151" s="592"/>
    </row>
    <row r="152" spans="1:13" s="3" customFormat="1" ht="46.5" customHeight="1">
      <c r="A152" s="579">
        <v>119</v>
      </c>
      <c r="B152" s="592" t="s">
        <v>2040</v>
      </c>
      <c r="C152" s="580" t="s">
        <v>2041</v>
      </c>
      <c r="D152" s="579" t="s">
        <v>208</v>
      </c>
      <c r="E152" s="577">
        <v>8100</v>
      </c>
      <c r="F152" s="579">
        <v>2500</v>
      </c>
      <c r="G152" s="581">
        <v>5600</v>
      </c>
      <c r="H152" s="577"/>
      <c r="I152" s="577">
        <v>5600</v>
      </c>
      <c r="J152" s="609" t="s">
        <v>2042</v>
      </c>
      <c r="K152" s="607" t="s">
        <v>36</v>
      </c>
      <c r="L152" s="577" t="s">
        <v>1399</v>
      </c>
      <c r="M152" s="592"/>
    </row>
    <row r="153" spans="1:13" s="3" customFormat="1" ht="46.5" customHeight="1">
      <c r="A153" s="579">
        <v>120</v>
      </c>
      <c r="B153" s="592" t="s">
        <v>2043</v>
      </c>
      <c r="C153" s="580" t="s">
        <v>2044</v>
      </c>
      <c r="D153" s="579">
        <v>2017</v>
      </c>
      <c r="E153" s="577">
        <v>7382</v>
      </c>
      <c r="F153" s="579"/>
      <c r="G153" s="581">
        <v>7382</v>
      </c>
      <c r="H153" s="577"/>
      <c r="I153" s="577">
        <v>7382</v>
      </c>
      <c r="J153" s="609" t="s">
        <v>105</v>
      </c>
      <c r="K153" s="607" t="s">
        <v>271</v>
      </c>
      <c r="L153" s="577" t="s">
        <v>1399</v>
      </c>
      <c r="M153" s="592"/>
    </row>
    <row r="154" spans="1:13" s="3" customFormat="1" ht="43.5" customHeight="1">
      <c r="A154" s="579">
        <v>121</v>
      </c>
      <c r="B154" s="580" t="s">
        <v>2045</v>
      </c>
      <c r="C154" s="580" t="s">
        <v>2046</v>
      </c>
      <c r="D154" s="577" t="s">
        <v>1665</v>
      </c>
      <c r="E154" s="577">
        <v>20000</v>
      </c>
      <c r="F154" s="577">
        <v>18000</v>
      </c>
      <c r="G154" s="581">
        <f>I154+H154</f>
        <v>2000</v>
      </c>
      <c r="H154" s="579"/>
      <c r="I154" s="577">
        <v>2000</v>
      </c>
      <c r="J154" s="609" t="s">
        <v>2047</v>
      </c>
      <c r="K154" s="607" t="s">
        <v>36</v>
      </c>
      <c r="L154" s="577" t="s">
        <v>1083</v>
      </c>
      <c r="M154" s="592"/>
    </row>
    <row r="155" spans="1:13" s="3" customFormat="1" ht="48" customHeight="1">
      <c r="A155" s="579">
        <v>122</v>
      </c>
      <c r="B155" s="580" t="s">
        <v>2048</v>
      </c>
      <c r="C155" s="592" t="s">
        <v>2049</v>
      </c>
      <c r="D155" s="579" t="s">
        <v>208</v>
      </c>
      <c r="E155" s="579">
        <v>12000</v>
      </c>
      <c r="F155" s="579">
        <v>300</v>
      </c>
      <c r="G155" s="581">
        <v>6800</v>
      </c>
      <c r="H155" s="579"/>
      <c r="I155" s="579">
        <v>6800</v>
      </c>
      <c r="J155" s="609" t="s">
        <v>2050</v>
      </c>
      <c r="K155" s="607" t="s">
        <v>36</v>
      </c>
      <c r="L155" s="577" t="s">
        <v>1083</v>
      </c>
      <c r="M155" s="580"/>
    </row>
    <row r="156" spans="1:13" s="3" customFormat="1" ht="70.5" customHeight="1">
      <c r="A156" s="579">
        <v>123</v>
      </c>
      <c r="B156" s="580" t="s">
        <v>2051</v>
      </c>
      <c r="C156" s="592" t="s">
        <v>2052</v>
      </c>
      <c r="D156" s="579" t="s">
        <v>2053</v>
      </c>
      <c r="E156" s="579">
        <v>50000</v>
      </c>
      <c r="F156" s="579"/>
      <c r="G156" s="581">
        <f>I156+H156</f>
        <v>14000</v>
      </c>
      <c r="H156" s="579"/>
      <c r="I156" s="579">
        <v>14000</v>
      </c>
      <c r="J156" s="642" t="s">
        <v>2054</v>
      </c>
      <c r="K156" s="579" t="s">
        <v>271</v>
      </c>
      <c r="L156" s="577" t="s">
        <v>1083</v>
      </c>
      <c r="M156" s="592"/>
    </row>
    <row r="157" spans="1:13" s="3" customFormat="1" ht="45" customHeight="1">
      <c r="A157" s="579">
        <v>124</v>
      </c>
      <c r="B157" s="580" t="s">
        <v>2055</v>
      </c>
      <c r="C157" s="592" t="s">
        <v>2056</v>
      </c>
      <c r="D157" s="579" t="s">
        <v>48</v>
      </c>
      <c r="E157" s="579">
        <v>77800</v>
      </c>
      <c r="F157" s="579">
        <v>70000</v>
      </c>
      <c r="G157" s="581">
        <v>4300</v>
      </c>
      <c r="H157" s="579"/>
      <c r="I157" s="579">
        <v>4300</v>
      </c>
      <c r="J157" s="642" t="s">
        <v>2057</v>
      </c>
      <c r="K157" s="579" t="s">
        <v>36</v>
      </c>
      <c r="L157" s="579" t="s">
        <v>1083</v>
      </c>
      <c r="M157" s="592"/>
    </row>
    <row r="158" spans="1:13" s="3" customFormat="1" ht="42" customHeight="1">
      <c r="A158" s="579">
        <v>125</v>
      </c>
      <c r="B158" s="580" t="s">
        <v>2058</v>
      </c>
      <c r="C158" s="592" t="s">
        <v>2059</v>
      </c>
      <c r="D158" s="579" t="s">
        <v>599</v>
      </c>
      <c r="E158" s="579">
        <v>28000</v>
      </c>
      <c r="F158" s="579">
        <v>17000</v>
      </c>
      <c r="G158" s="581">
        <v>1000</v>
      </c>
      <c r="H158" s="579"/>
      <c r="I158" s="579">
        <v>1000</v>
      </c>
      <c r="J158" s="642" t="s">
        <v>89</v>
      </c>
      <c r="K158" s="579" t="s">
        <v>36</v>
      </c>
      <c r="L158" s="579" t="s">
        <v>1083</v>
      </c>
      <c r="M158" s="592"/>
    </row>
    <row r="159" spans="1:13" s="3" customFormat="1" ht="67.5" customHeight="1">
      <c r="A159" s="579">
        <v>126</v>
      </c>
      <c r="B159" s="580" t="s">
        <v>2060</v>
      </c>
      <c r="C159" s="592" t="s">
        <v>2061</v>
      </c>
      <c r="D159" s="579" t="s">
        <v>2062</v>
      </c>
      <c r="E159" s="579">
        <v>300000</v>
      </c>
      <c r="F159" s="579"/>
      <c r="G159" s="581">
        <v>2000</v>
      </c>
      <c r="H159" s="579"/>
      <c r="I159" s="579">
        <v>2000</v>
      </c>
      <c r="J159" s="642" t="s">
        <v>1368</v>
      </c>
      <c r="K159" s="579" t="s">
        <v>331</v>
      </c>
      <c r="L159" s="579" t="s">
        <v>1083</v>
      </c>
      <c r="M159" s="592"/>
    </row>
    <row r="160" spans="1:13" s="3" customFormat="1" ht="67.5" customHeight="1">
      <c r="A160" s="579">
        <v>127</v>
      </c>
      <c r="B160" s="580" t="s">
        <v>2063</v>
      </c>
      <c r="C160" s="592" t="s">
        <v>2064</v>
      </c>
      <c r="D160" s="579" t="s">
        <v>233</v>
      </c>
      <c r="E160" s="579">
        <v>36700</v>
      </c>
      <c r="F160" s="579"/>
      <c r="G160" s="581">
        <v>1000</v>
      </c>
      <c r="H160" s="579"/>
      <c r="I160" s="579">
        <v>1000</v>
      </c>
      <c r="J160" s="642" t="s">
        <v>1893</v>
      </c>
      <c r="K160" s="579" t="s">
        <v>646</v>
      </c>
      <c r="L160" s="579" t="s">
        <v>2065</v>
      </c>
      <c r="M160" s="592"/>
    </row>
    <row r="161" spans="1:13" s="8" customFormat="1" ht="49.5" customHeight="1">
      <c r="A161" s="579">
        <v>128</v>
      </c>
      <c r="B161" s="606" t="s">
        <v>2066</v>
      </c>
      <c r="C161" s="606" t="s">
        <v>2067</v>
      </c>
      <c r="D161" s="577" t="s">
        <v>208</v>
      </c>
      <c r="E161" s="577">
        <v>47716</v>
      </c>
      <c r="F161" s="577"/>
      <c r="G161" s="581">
        <v>11000</v>
      </c>
      <c r="H161" s="634"/>
      <c r="I161" s="579">
        <v>11000</v>
      </c>
      <c r="J161" s="609" t="s">
        <v>2068</v>
      </c>
      <c r="K161" s="643" t="s">
        <v>36</v>
      </c>
      <c r="L161" s="579" t="s">
        <v>1194</v>
      </c>
      <c r="M161" s="634"/>
    </row>
    <row r="162" spans="1:13" s="3" customFormat="1" ht="54" customHeight="1">
      <c r="A162" s="579">
        <v>129</v>
      </c>
      <c r="B162" s="580" t="s">
        <v>2069</v>
      </c>
      <c r="C162" s="592" t="s">
        <v>2070</v>
      </c>
      <c r="D162" s="579" t="s">
        <v>48</v>
      </c>
      <c r="E162" s="579">
        <v>235000</v>
      </c>
      <c r="F162" s="579">
        <v>200000</v>
      </c>
      <c r="G162" s="581">
        <v>10000</v>
      </c>
      <c r="H162" s="579"/>
      <c r="I162" s="579">
        <v>10000</v>
      </c>
      <c r="J162" s="609" t="s">
        <v>166</v>
      </c>
      <c r="K162" s="607" t="s">
        <v>36</v>
      </c>
      <c r="L162" s="579" t="s">
        <v>1194</v>
      </c>
      <c r="M162" s="592"/>
    </row>
    <row r="163" spans="1:13" s="3" customFormat="1" ht="48.75" customHeight="1">
      <c r="A163" s="579">
        <v>130</v>
      </c>
      <c r="B163" s="580" t="s">
        <v>2071</v>
      </c>
      <c r="C163" s="592" t="s">
        <v>2072</v>
      </c>
      <c r="D163" s="579" t="s">
        <v>48</v>
      </c>
      <c r="E163" s="579">
        <v>12000</v>
      </c>
      <c r="F163" s="579">
        <v>1500</v>
      </c>
      <c r="G163" s="581">
        <v>5000</v>
      </c>
      <c r="H163" s="577"/>
      <c r="I163" s="579">
        <v>5000</v>
      </c>
      <c r="J163" s="609" t="s">
        <v>2073</v>
      </c>
      <c r="K163" s="607" t="s">
        <v>187</v>
      </c>
      <c r="L163" s="579" t="s">
        <v>1194</v>
      </c>
      <c r="M163" s="592"/>
    </row>
    <row r="164" spans="1:13" s="3" customFormat="1" ht="47.25" customHeight="1">
      <c r="A164" s="579">
        <v>131</v>
      </c>
      <c r="B164" s="635" t="s">
        <v>2074</v>
      </c>
      <c r="C164" s="635" t="s">
        <v>2075</v>
      </c>
      <c r="D164" s="636" t="s">
        <v>48</v>
      </c>
      <c r="E164" s="636">
        <v>40000</v>
      </c>
      <c r="F164" s="577">
        <v>5000</v>
      </c>
      <c r="G164" s="581">
        <v>5000</v>
      </c>
      <c r="H164" s="577"/>
      <c r="I164" s="579">
        <v>5000</v>
      </c>
      <c r="J164" s="612" t="s">
        <v>166</v>
      </c>
      <c r="K164" s="607" t="s">
        <v>36</v>
      </c>
      <c r="L164" s="579" t="s">
        <v>1194</v>
      </c>
      <c r="M164" s="592"/>
    </row>
    <row r="165" spans="1:13" s="3" customFormat="1" ht="48" customHeight="1">
      <c r="A165" s="579">
        <v>132</v>
      </c>
      <c r="B165" s="637" t="s">
        <v>2076</v>
      </c>
      <c r="C165" s="637" t="s">
        <v>2077</v>
      </c>
      <c r="D165" s="638" t="s">
        <v>1151</v>
      </c>
      <c r="E165" s="638">
        <v>5376</v>
      </c>
      <c r="F165" s="577">
        <v>3000</v>
      </c>
      <c r="G165" s="581">
        <v>500</v>
      </c>
      <c r="H165" s="579"/>
      <c r="I165" s="579">
        <v>500</v>
      </c>
      <c r="J165" s="609" t="s">
        <v>2078</v>
      </c>
      <c r="K165" s="607" t="s">
        <v>36</v>
      </c>
      <c r="L165" s="577" t="s">
        <v>1194</v>
      </c>
      <c r="M165" s="592"/>
    </row>
    <row r="166" spans="1:13" s="2" customFormat="1" ht="50.25" customHeight="1">
      <c r="A166" s="579">
        <v>133</v>
      </c>
      <c r="B166" s="580" t="s">
        <v>2079</v>
      </c>
      <c r="C166" s="580" t="s">
        <v>1472</v>
      </c>
      <c r="D166" s="577" t="s">
        <v>34</v>
      </c>
      <c r="E166" s="577">
        <v>150000</v>
      </c>
      <c r="F166" s="577"/>
      <c r="G166" s="581">
        <v>27000</v>
      </c>
      <c r="H166" s="577"/>
      <c r="I166" s="577">
        <v>27000</v>
      </c>
      <c r="J166" s="606" t="s">
        <v>89</v>
      </c>
      <c r="K166" s="607" t="s">
        <v>271</v>
      </c>
      <c r="L166" s="577" t="s">
        <v>1194</v>
      </c>
      <c r="M166" s="580"/>
    </row>
    <row r="167" spans="1:13" s="2" customFormat="1" ht="50.25" customHeight="1">
      <c r="A167" s="579">
        <v>134</v>
      </c>
      <c r="B167" s="580" t="s">
        <v>2080</v>
      </c>
      <c r="C167" s="580" t="s">
        <v>2081</v>
      </c>
      <c r="D167" s="577" t="s">
        <v>233</v>
      </c>
      <c r="E167" s="577">
        <v>150000</v>
      </c>
      <c r="F167" s="577"/>
      <c r="G167" s="581">
        <v>5000</v>
      </c>
      <c r="H167" s="577"/>
      <c r="I167" s="577">
        <v>5000</v>
      </c>
      <c r="J167" s="606" t="s">
        <v>2082</v>
      </c>
      <c r="K167" s="607" t="s">
        <v>646</v>
      </c>
      <c r="L167" s="577" t="s">
        <v>1194</v>
      </c>
      <c r="M167" s="580"/>
    </row>
    <row r="168" spans="1:13" s="2" customFormat="1" ht="50.25" customHeight="1">
      <c r="A168" s="579">
        <v>135</v>
      </c>
      <c r="B168" s="580" t="s">
        <v>2084</v>
      </c>
      <c r="C168" s="580" t="s">
        <v>2085</v>
      </c>
      <c r="D168" s="577" t="s">
        <v>64</v>
      </c>
      <c r="E168" s="577">
        <v>50000</v>
      </c>
      <c r="F168" s="577"/>
      <c r="G168" s="581">
        <v>300</v>
      </c>
      <c r="H168" s="577"/>
      <c r="I168" s="577">
        <v>300</v>
      </c>
      <c r="J168" s="606" t="s">
        <v>646</v>
      </c>
      <c r="K168" s="607" t="s">
        <v>646</v>
      </c>
      <c r="L168" s="577" t="s">
        <v>1194</v>
      </c>
      <c r="M168" s="580"/>
    </row>
    <row r="169" spans="1:13" s="2" customFormat="1" ht="50.25" customHeight="1">
      <c r="A169" s="579">
        <v>136</v>
      </c>
      <c r="B169" s="580" t="s">
        <v>2086</v>
      </c>
      <c r="C169" s="580" t="s">
        <v>2087</v>
      </c>
      <c r="D169" s="577" t="s">
        <v>729</v>
      </c>
      <c r="E169" s="577">
        <v>100000</v>
      </c>
      <c r="F169" s="577">
        <v>41650</v>
      </c>
      <c r="G169" s="581">
        <v>2000</v>
      </c>
      <c r="H169" s="577"/>
      <c r="I169" s="577">
        <v>2000</v>
      </c>
      <c r="J169" s="606" t="s">
        <v>2088</v>
      </c>
      <c r="K169" s="607" t="s">
        <v>36</v>
      </c>
      <c r="L169" s="577" t="s">
        <v>1180</v>
      </c>
      <c r="M169" s="580"/>
    </row>
    <row r="170" spans="1:13" s="2" customFormat="1" ht="44.25" customHeight="1">
      <c r="A170" s="579">
        <v>137</v>
      </c>
      <c r="B170" s="580" t="s">
        <v>2089</v>
      </c>
      <c r="C170" s="580" t="s">
        <v>2090</v>
      </c>
      <c r="D170" s="590" t="s">
        <v>64</v>
      </c>
      <c r="E170" s="577">
        <v>32000</v>
      </c>
      <c r="F170" s="577"/>
      <c r="G170" s="581">
        <v>6000</v>
      </c>
      <c r="H170" s="577"/>
      <c r="I170" s="577">
        <v>6000</v>
      </c>
      <c r="J170" s="609" t="s">
        <v>89</v>
      </c>
      <c r="K170" s="607" t="s">
        <v>90</v>
      </c>
      <c r="L170" s="577" t="s">
        <v>1180</v>
      </c>
      <c r="M170" s="580"/>
    </row>
    <row r="171" spans="1:13" s="2" customFormat="1" ht="41.25" customHeight="1">
      <c r="A171" s="579">
        <v>138</v>
      </c>
      <c r="B171" s="580" t="s">
        <v>2091</v>
      </c>
      <c r="C171" s="580" t="s">
        <v>2092</v>
      </c>
      <c r="D171" s="590" t="s">
        <v>208</v>
      </c>
      <c r="E171" s="577">
        <v>11600</v>
      </c>
      <c r="F171" s="577">
        <v>5000</v>
      </c>
      <c r="G171" s="581">
        <v>6600</v>
      </c>
      <c r="H171" s="577"/>
      <c r="I171" s="577">
        <v>6600</v>
      </c>
      <c r="J171" s="609" t="s">
        <v>2093</v>
      </c>
      <c r="K171" s="607" t="s">
        <v>36</v>
      </c>
      <c r="L171" s="577" t="s">
        <v>1180</v>
      </c>
      <c r="M171" s="580"/>
    </row>
    <row r="172" spans="1:13" s="2" customFormat="1" ht="42.75" customHeight="1">
      <c r="A172" s="579">
        <v>139</v>
      </c>
      <c r="B172" s="630" t="s">
        <v>2094</v>
      </c>
      <c r="C172" s="580" t="s">
        <v>2095</v>
      </c>
      <c r="D172" s="579" t="s">
        <v>34</v>
      </c>
      <c r="E172" s="579">
        <v>21000</v>
      </c>
      <c r="F172" s="577"/>
      <c r="G172" s="631">
        <v>6000</v>
      </c>
      <c r="H172" s="577"/>
      <c r="I172" s="577">
        <v>6000</v>
      </c>
      <c r="J172" s="609" t="s">
        <v>89</v>
      </c>
      <c r="K172" s="607" t="s">
        <v>160</v>
      </c>
      <c r="L172" s="577" t="s">
        <v>1180</v>
      </c>
      <c r="M172" s="580"/>
    </row>
    <row r="173" spans="1:13" s="3" customFormat="1" ht="43.5" customHeight="1">
      <c r="A173" s="579">
        <v>140</v>
      </c>
      <c r="B173" s="592" t="s">
        <v>164</v>
      </c>
      <c r="C173" s="580" t="s">
        <v>2096</v>
      </c>
      <c r="D173" s="579" t="s">
        <v>34</v>
      </c>
      <c r="E173" s="577">
        <v>50000</v>
      </c>
      <c r="F173" s="579"/>
      <c r="G173" s="581">
        <v>6000</v>
      </c>
      <c r="H173" s="577"/>
      <c r="I173" s="577">
        <v>6000</v>
      </c>
      <c r="J173" s="609" t="s">
        <v>89</v>
      </c>
      <c r="K173" s="607" t="s">
        <v>160</v>
      </c>
      <c r="L173" s="577" t="s">
        <v>1415</v>
      </c>
      <c r="M173" s="609"/>
    </row>
    <row r="174" spans="1:13" s="3" customFormat="1" ht="42.75" customHeight="1">
      <c r="A174" s="579">
        <v>141</v>
      </c>
      <c r="B174" s="629" t="s">
        <v>1004</v>
      </c>
      <c r="C174" s="629" t="s">
        <v>2097</v>
      </c>
      <c r="D174" s="590" t="s">
        <v>599</v>
      </c>
      <c r="E174" s="590">
        <v>100000</v>
      </c>
      <c r="F174" s="590">
        <v>40000</v>
      </c>
      <c r="G174" s="581">
        <v>10000</v>
      </c>
      <c r="H174" s="590"/>
      <c r="I174" s="590">
        <v>10000</v>
      </c>
      <c r="J174" s="612" t="s">
        <v>2098</v>
      </c>
      <c r="K174" s="607" t="s">
        <v>36</v>
      </c>
      <c r="L174" s="577" t="s">
        <v>1415</v>
      </c>
      <c r="M174" s="592"/>
    </row>
    <row r="175" spans="1:13" s="3" customFormat="1" ht="51" customHeight="1">
      <c r="A175" s="579">
        <v>142</v>
      </c>
      <c r="B175" s="629" t="s">
        <v>172</v>
      </c>
      <c r="C175" s="629" t="s">
        <v>173</v>
      </c>
      <c r="D175" s="590" t="s">
        <v>208</v>
      </c>
      <c r="E175" s="590">
        <v>60800</v>
      </c>
      <c r="F175" s="590">
        <v>25000</v>
      </c>
      <c r="G175" s="581">
        <v>10000</v>
      </c>
      <c r="H175" s="590"/>
      <c r="I175" s="590">
        <v>10000</v>
      </c>
      <c r="J175" s="609" t="s">
        <v>731</v>
      </c>
      <c r="K175" s="607" t="s">
        <v>36</v>
      </c>
      <c r="L175" s="577" t="s">
        <v>1415</v>
      </c>
      <c r="M175" s="592"/>
    </row>
    <row r="176" spans="1:13" s="2" customFormat="1" ht="40.5" customHeight="1">
      <c r="A176" s="579">
        <v>143</v>
      </c>
      <c r="B176" s="580" t="s">
        <v>2099</v>
      </c>
      <c r="C176" s="580" t="s">
        <v>2100</v>
      </c>
      <c r="D176" s="577" t="s">
        <v>1717</v>
      </c>
      <c r="E176" s="577">
        <v>6000</v>
      </c>
      <c r="F176" s="577">
        <v>1400</v>
      </c>
      <c r="G176" s="581">
        <v>4600</v>
      </c>
      <c r="H176" s="577"/>
      <c r="I176" s="577">
        <v>4600</v>
      </c>
      <c r="J176" s="606" t="s">
        <v>2101</v>
      </c>
      <c r="K176" s="607" t="s">
        <v>36</v>
      </c>
      <c r="L176" s="577" t="s">
        <v>1415</v>
      </c>
      <c r="M176" s="580"/>
    </row>
    <row r="177" spans="1:13" s="3" customFormat="1" ht="45.75" customHeight="1">
      <c r="A177" s="579">
        <v>144</v>
      </c>
      <c r="B177" s="592" t="s">
        <v>2102</v>
      </c>
      <c r="C177" s="580" t="s">
        <v>2103</v>
      </c>
      <c r="D177" s="579" t="s">
        <v>1717</v>
      </c>
      <c r="E177" s="577">
        <v>15000</v>
      </c>
      <c r="F177" s="579">
        <v>2000</v>
      </c>
      <c r="G177" s="581">
        <v>5000</v>
      </c>
      <c r="H177" s="577"/>
      <c r="I177" s="577">
        <v>5000</v>
      </c>
      <c r="J177" s="609" t="s">
        <v>2104</v>
      </c>
      <c r="K177" s="607" t="s">
        <v>36</v>
      </c>
      <c r="L177" s="577" t="s">
        <v>1415</v>
      </c>
      <c r="M177" s="592"/>
    </row>
    <row r="178" spans="1:13" s="3" customFormat="1" ht="45.75" customHeight="1">
      <c r="A178" s="579">
        <v>145</v>
      </c>
      <c r="B178" s="592" t="s">
        <v>2105</v>
      </c>
      <c r="C178" s="580" t="s">
        <v>2106</v>
      </c>
      <c r="D178" s="579">
        <v>2017</v>
      </c>
      <c r="E178" s="577">
        <v>8500</v>
      </c>
      <c r="F178" s="579"/>
      <c r="G178" s="581">
        <v>8500</v>
      </c>
      <c r="H178" s="577"/>
      <c r="I178" s="577">
        <v>8500</v>
      </c>
      <c r="J178" s="609" t="s">
        <v>105</v>
      </c>
      <c r="K178" s="607" t="s">
        <v>187</v>
      </c>
      <c r="L178" s="577" t="s">
        <v>1415</v>
      </c>
      <c r="M178" s="592"/>
    </row>
    <row r="179" spans="1:13" s="3" customFormat="1" ht="45.75" customHeight="1">
      <c r="A179" s="579">
        <v>146</v>
      </c>
      <c r="B179" s="592" t="s">
        <v>2107</v>
      </c>
      <c r="C179" s="580" t="s">
        <v>2108</v>
      </c>
      <c r="D179" s="579" t="s">
        <v>64</v>
      </c>
      <c r="E179" s="577">
        <v>15000</v>
      </c>
      <c r="F179" s="579"/>
      <c r="G179" s="581">
        <v>5000</v>
      </c>
      <c r="H179" s="577"/>
      <c r="I179" s="577">
        <v>5000</v>
      </c>
      <c r="J179" s="609" t="s">
        <v>2109</v>
      </c>
      <c r="K179" s="607" t="s">
        <v>106</v>
      </c>
      <c r="L179" s="577" t="s">
        <v>1415</v>
      </c>
      <c r="M179" s="592"/>
    </row>
    <row r="180" spans="1:13" s="3" customFormat="1" ht="41.25" customHeight="1">
      <c r="A180" s="579">
        <v>147</v>
      </c>
      <c r="B180" s="580" t="s">
        <v>2110</v>
      </c>
      <c r="C180" s="580" t="s">
        <v>2111</v>
      </c>
      <c r="D180" s="577" t="s">
        <v>48</v>
      </c>
      <c r="E180" s="577">
        <v>20000</v>
      </c>
      <c r="F180" s="577">
        <v>10000</v>
      </c>
      <c r="G180" s="581">
        <v>5000</v>
      </c>
      <c r="H180" s="577"/>
      <c r="I180" s="579">
        <v>5000</v>
      </c>
      <c r="J180" s="612" t="s">
        <v>214</v>
      </c>
      <c r="K180" s="607" t="s">
        <v>36</v>
      </c>
      <c r="L180" s="577" t="s">
        <v>1381</v>
      </c>
      <c r="M180" s="592"/>
    </row>
    <row r="181" spans="1:13" s="3" customFormat="1" ht="47.25" customHeight="1">
      <c r="A181" s="579">
        <v>148</v>
      </c>
      <c r="B181" s="580" t="s">
        <v>2112</v>
      </c>
      <c r="C181" s="580" t="s">
        <v>2113</v>
      </c>
      <c r="D181" s="577" t="s">
        <v>599</v>
      </c>
      <c r="E181" s="577">
        <v>165000</v>
      </c>
      <c r="F181" s="577">
        <v>42000</v>
      </c>
      <c r="G181" s="581">
        <v>20000</v>
      </c>
      <c r="H181" s="577"/>
      <c r="I181" s="579">
        <v>20000</v>
      </c>
      <c r="J181" s="612" t="s">
        <v>89</v>
      </c>
      <c r="K181" s="607" t="s">
        <v>36</v>
      </c>
      <c r="L181" s="577" t="s">
        <v>1381</v>
      </c>
      <c r="M181" s="592"/>
    </row>
    <row r="182" spans="1:13" s="3" customFormat="1" ht="40.5" customHeight="1">
      <c r="A182" s="579">
        <v>149</v>
      </c>
      <c r="B182" s="580" t="s">
        <v>2114</v>
      </c>
      <c r="C182" s="580" t="s">
        <v>2115</v>
      </c>
      <c r="D182" s="577" t="s">
        <v>1665</v>
      </c>
      <c r="E182" s="577">
        <v>12000</v>
      </c>
      <c r="F182" s="577">
        <v>5500</v>
      </c>
      <c r="G182" s="581">
        <v>6500</v>
      </c>
      <c r="H182" s="579"/>
      <c r="I182" s="579">
        <v>6500</v>
      </c>
      <c r="J182" s="612" t="s">
        <v>214</v>
      </c>
      <c r="K182" s="607" t="s">
        <v>36</v>
      </c>
      <c r="L182" s="577" t="s">
        <v>1381</v>
      </c>
      <c r="M182" s="592"/>
    </row>
    <row r="183" spans="1:13" s="3" customFormat="1" ht="42.75" customHeight="1">
      <c r="A183" s="579">
        <v>150</v>
      </c>
      <c r="B183" s="580" t="s">
        <v>2116</v>
      </c>
      <c r="C183" s="580" t="s">
        <v>2117</v>
      </c>
      <c r="D183" s="577" t="s">
        <v>208</v>
      </c>
      <c r="E183" s="577">
        <v>34583</v>
      </c>
      <c r="F183" s="577">
        <v>5000</v>
      </c>
      <c r="G183" s="581">
        <v>15000</v>
      </c>
      <c r="H183" s="579"/>
      <c r="I183" s="577">
        <v>15000</v>
      </c>
      <c r="J183" s="612" t="s">
        <v>89</v>
      </c>
      <c r="K183" s="607" t="s">
        <v>36</v>
      </c>
      <c r="L183" s="577" t="s">
        <v>1381</v>
      </c>
      <c r="M183" s="592"/>
    </row>
    <row r="184" spans="1:13" s="3" customFormat="1" ht="38.25" customHeight="1">
      <c r="A184" s="579">
        <v>151</v>
      </c>
      <c r="B184" s="580" t="s">
        <v>2118</v>
      </c>
      <c r="C184" s="580" t="s">
        <v>2119</v>
      </c>
      <c r="D184" s="577" t="s">
        <v>1665</v>
      </c>
      <c r="E184" s="577">
        <v>20000</v>
      </c>
      <c r="F184" s="577">
        <v>18200</v>
      </c>
      <c r="G184" s="581">
        <v>1800</v>
      </c>
      <c r="H184" s="579"/>
      <c r="I184" s="579">
        <v>1800</v>
      </c>
      <c r="J184" s="612" t="s">
        <v>214</v>
      </c>
      <c r="K184" s="607" t="s">
        <v>36</v>
      </c>
      <c r="L184" s="577" t="s">
        <v>1381</v>
      </c>
      <c r="M184" s="592"/>
    </row>
    <row r="185" spans="1:13" s="3" customFormat="1" ht="50.25" customHeight="1">
      <c r="A185" s="579">
        <v>152</v>
      </c>
      <c r="B185" s="580" t="s">
        <v>2120</v>
      </c>
      <c r="C185" s="592" t="s">
        <v>2121</v>
      </c>
      <c r="D185" s="577" t="s">
        <v>2122</v>
      </c>
      <c r="E185" s="577">
        <v>200000</v>
      </c>
      <c r="F185" s="577">
        <v>20000</v>
      </c>
      <c r="G185" s="581">
        <v>10000</v>
      </c>
      <c r="H185" s="577">
        <v>10000</v>
      </c>
      <c r="I185" s="579"/>
      <c r="J185" s="609" t="s">
        <v>214</v>
      </c>
      <c r="K185" s="607" t="s">
        <v>36</v>
      </c>
      <c r="L185" s="579" t="s">
        <v>1381</v>
      </c>
      <c r="M185" s="580"/>
    </row>
    <row r="186" spans="1:13" s="3" customFormat="1" ht="46.5" customHeight="1">
      <c r="A186" s="579">
        <v>153</v>
      </c>
      <c r="B186" s="580" t="s">
        <v>2123</v>
      </c>
      <c r="C186" s="580" t="s">
        <v>2124</v>
      </c>
      <c r="D186" s="577" t="s">
        <v>208</v>
      </c>
      <c r="E186" s="577">
        <v>22000</v>
      </c>
      <c r="F186" s="577">
        <v>7000</v>
      </c>
      <c r="G186" s="581">
        <v>5000</v>
      </c>
      <c r="H186" s="579"/>
      <c r="I186" s="579">
        <v>5000</v>
      </c>
      <c r="J186" s="609" t="s">
        <v>89</v>
      </c>
      <c r="K186" s="607" t="s">
        <v>36</v>
      </c>
      <c r="L186" s="577" t="s">
        <v>1381</v>
      </c>
      <c r="M186" s="592"/>
    </row>
    <row r="187" spans="1:13" s="3" customFormat="1" ht="45.75" customHeight="1">
      <c r="A187" s="579">
        <v>154</v>
      </c>
      <c r="B187" s="580" t="s">
        <v>2125</v>
      </c>
      <c r="C187" s="580" t="s">
        <v>2126</v>
      </c>
      <c r="D187" s="577" t="s">
        <v>1717</v>
      </c>
      <c r="E187" s="577">
        <v>4000</v>
      </c>
      <c r="F187" s="577">
        <v>3000</v>
      </c>
      <c r="G187" s="581">
        <v>1000</v>
      </c>
      <c r="H187" s="579"/>
      <c r="I187" s="579">
        <v>1000</v>
      </c>
      <c r="J187" s="609" t="s">
        <v>214</v>
      </c>
      <c r="K187" s="607" t="s">
        <v>36</v>
      </c>
      <c r="L187" s="577" t="s">
        <v>1381</v>
      </c>
      <c r="M187" s="592"/>
    </row>
    <row r="188" spans="1:13" s="3" customFormat="1" ht="48.75" customHeight="1">
      <c r="A188" s="579">
        <v>155</v>
      </c>
      <c r="B188" s="580" t="s">
        <v>2127</v>
      </c>
      <c r="C188" s="580" t="s">
        <v>2128</v>
      </c>
      <c r="D188" s="577" t="s">
        <v>1726</v>
      </c>
      <c r="E188" s="577">
        <v>6000</v>
      </c>
      <c r="F188" s="577">
        <v>3200</v>
      </c>
      <c r="G188" s="581">
        <v>2800</v>
      </c>
      <c r="H188" s="579"/>
      <c r="I188" s="579">
        <v>2800</v>
      </c>
      <c r="J188" s="609" t="s">
        <v>214</v>
      </c>
      <c r="K188" s="607" t="s">
        <v>36</v>
      </c>
      <c r="L188" s="577" t="s">
        <v>1381</v>
      </c>
      <c r="M188" s="592"/>
    </row>
    <row r="189" spans="1:13" s="3" customFormat="1" ht="45" customHeight="1">
      <c r="A189" s="579">
        <v>156</v>
      </c>
      <c r="B189" s="580" t="s">
        <v>2129</v>
      </c>
      <c r="C189" s="580" t="s">
        <v>2130</v>
      </c>
      <c r="D189" s="577" t="s">
        <v>208</v>
      </c>
      <c r="E189" s="577">
        <v>22000</v>
      </c>
      <c r="F189" s="577">
        <v>3500</v>
      </c>
      <c r="G189" s="581">
        <v>8000</v>
      </c>
      <c r="H189" s="577"/>
      <c r="I189" s="579">
        <v>8000</v>
      </c>
      <c r="J189" s="609" t="s">
        <v>89</v>
      </c>
      <c r="K189" s="579" t="s">
        <v>36</v>
      </c>
      <c r="L189" s="577" t="s">
        <v>1381</v>
      </c>
      <c r="M189" s="592"/>
    </row>
    <row r="190" spans="1:13" s="3" customFormat="1" ht="48" customHeight="1">
      <c r="A190" s="579">
        <v>157</v>
      </c>
      <c r="B190" s="592" t="s">
        <v>2131</v>
      </c>
      <c r="C190" s="580" t="s">
        <v>2132</v>
      </c>
      <c r="D190" s="579" t="s">
        <v>64</v>
      </c>
      <c r="E190" s="577">
        <v>10200</v>
      </c>
      <c r="F190" s="579"/>
      <c r="G190" s="581">
        <v>3500</v>
      </c>
      <c r="H190" s="577"/>
      <c r="I190" s="577">
        <v>3500</v>
      </c>
      <c r="J190" s="609" t="s">
        <v>89</v>
      </c>
      <c r="K190" s="607" t="s">
        <v>36</v>
      </c>
      <c r="L190" s="577" t="s">
        <v>1381</v>
      </c>
      <c r="M190" s="592"/>
    </row>
    <row r="191" spans="1:13" s="3" customFormat="1" ht="44.25" customHeight="1">
      <c r="A191" s="579">
        <v>158</v>
      </c>
      <c r="B191" s="580" t="s">
        <v>2133</v>
      </c>
      <c r="C191" s="580" t="s">
        <v>2134</v>
      </c>
      <c r="D191" s="577" t="s">
        <v>64</v>
      </c>
      <c r="E191" s="577">
        <v>5400</v>
      </c>
      <c r="F191" s="577"/>
      <c r="G191" s="581">
        <v>1500</v>
      </c>
      <c r="H191" s="577"/>
      <c r="I191" s="577">
        <v>1500</v>
      </c>
      <c r="J191" s="609" t="s">
        <v>2135</v>
      </c>
      <c r="K191" s="579" t="s">
        <v>160</v>
      </c>
      <c r="L191" s="577" t="s">
        <v>1556</v>
      </c>
      <c r="M191" s="592"/>
    </row>
    <row r="192" spans="1:13" s="3" customFormat="1" ht="45" customHeight="1">
      <c r="A192" s="579">
        <v>159</v>
      </c>
      <c r="B192" s="580" t="s">
        <v>2136</v>
      </c>
      <c r="C192" s="580" t="s">
        <v>2137</v>
      </c>
      <c r="D192" s="577" t="s">
        <v>64</v>
      </c>
      <c r="E192" s="577">
        <v>5000</v>
      </c>
      <c r="F192" s="577">
        <v>0</v>
      </c>
      <c r="G192" s="581">
        <v>800</v>
      </c>
      <c r="H192" s="577"/>
      <c r="I192" s="577">
        <v>800</v>
      </c>
      <c r="J192" s="609" t="s">
        <v>2135</v>
      </c>
      <c r="K192" s="579" t="s">
        <v>341</v>
      </c>
      <c r="L192" s="577" t="s">
        <v>1556</v>
      </c>
      <c r="M192" s="592"/>
    </row>
    <row r="193" spans="1:13" s="3" customFormat="1" ht="45" customHeight="1">
      <c r="A193" s="579">
        <v>160</v>
      </c>
      <c r="B193" s="592" t="s">
        <v>2138</v>
      </c>
      <c r="C193" s="580" t="s">
        <v>2139</v>
      </c>
      <c r="D193" s="579" t="s">
        <v>48</v>
      </c>
      <c r="E193" s="577">
        <v>23400</v>
      </c>
      <c r="F193" s="579">
        <v>9100</v>
      </c>
      <c r="G193" s="581">
        <v>6000</v>
      </c>
      <c r="H193" s="577"/>
      <c r="I193" s="577">
        <v>6000</v>
      </c>
      <c r="J193" s="609" t="s">
        <v>2140</v>
      </c>
      <c r="K193" s="607" t="s">
        <v>36</v>
      </c>
      <c r="L193" s="577" t="s">
        <v>1556</v>
      </c>
      <c r="M193" s="592"/>
    </row>
    <row r="194" spans="1:13" s="3" customFormat="1" ht="46.5" customHeight="1">
      <c r="A194" s="579">
        <v>161</v>
      </c>
      <c r="B194" s="592" t="s">
        <v>2141</v>
      </c>
      <c r="C194" s="580" t="s">
        <v>2142</v>
      </c>
      <c r="D194" s="579" t="s">
        <v>1726</v>
      </c>
      <c r="E194" s="577">
        <v>60000</v>
      </c>
      <c r="F194" s="579">
        <v>43700</v>
      </c>
      <c r="G194" s="581">
        <v>15000</v>
      </c>
      <c r="H194" s="577"/>
      <c r="I194" s="577">
        <v>15000</v>
      </c>
      <c r="J194" s="609" t="s">
        <v>2140</v>
      </c>
      <c r="K194" s="607" t="s">
        <v>36</v>
      </c>
      <c r="L194" s="577" t="s">
        <v>1556</v>
      </c>
      <c r="M194" s="592"/>
    </row>
    <row r="195" spans="1:13" s="3" customFormat="1" ht="48.75" customHeight="1">
      <c r="A195" s="579">
        <v>162</v>
      </c>
      <c r="B195" s="592" t="s">
        <v>2143</v>
      </c>
      <c r="C195" s="580" t="s">
        <v>2144</v>
      </c>
      <c r="D195" s="579" t="s">
        <v>208</v>
      </c>
      <c r="E195" s="577">
        <v>20000</v>
      </c>
      <c r="F195" s="579">
        <v>2900</v>
      </c>
      <c r="G195" s="581">
        <v>9000</v>
      </c>
      <c r="H195" s="577"/>
      <c r="I195" s="577">
        <v>9000</v>
      </c>
      <c r="J195" s="609" t="s">
        <v>2140</v>
      </c>
      <c r="K195" s="607" t="s">
        <v>36</v>
      </c>
      <c r="L195" s="577" t="s">
        <v>1556</v>
      </c>
      <c r="M195" s="592"/>
    </row>
    <row r="196" spans="1:13" s="3" customFormat="1" ht="47.25" customHeight="1">
      <c r="A196" s="579">
        <v>163</v>
      </c>
      <c r="B196" s="592" t="s">
        <v>2145</v>
      </c>
      <c r="C196" s="580" t="s">
        <v>2146</v>
      </c>
      <c r="D196" s="579" t="s">
        <v>79</v>
      </c>
      <c r="E196" s="577">
        <v>31000</v>
      </c>
      <c r="F196" s="579">
        <v>11890</v>
      </c>
      <c r="G196" s="581">
        <v>15500</v>
      </c>
      <c r="H196" s="577"/>
      <c r="I196" s="577">
        <v>15500</v>
      </c>
      <c r="J196" s="609" t="s">
        <v>2140</v>
      </c>
      <c r="K196" s="607" t="s">
        <v>36</v>
      </c>
      <c r="L196" s="577" t="s">
        <v>1556</v>
      </c>
      <c r="M196" s="592"/>
    </row>
    <row r="197" spans="1:13" s="4" customFormat="1" ht="33.75" customHeight="1">
      <c r="A197" s="576" t="s">
        <v>190</v>
      </c>
      <c r="B197" s="578" t="s">
        <v>2147</v>
      </c>
      <c r="C197" s="578"/>
      <c r="D197" s="576"/>
      <c r="E197" s="576">
        <f>SUM(E198:E266)</f>
        <v>2792523.31</v>
      </c>
      <c r="F197" s="576">
        <f>SUM(F198:F266)</f>
        <v>645828</v>
      </c>
      <c r="G197" s="575">
        <f>SUM(G198:G266)</f>
        <v>544458</v>
      </c>
      <c r="H197" s="576"/>
      <c r="I197" s="576">
        <f>SUM(I198:I266)</f>
        <v>544458</v>
      </c>
      <c r="J197" s="610"/>
      <c r="K197" s="611"/>
      <c r="L197" s="576"/>
      <c r="M197" s="578"/>
    </row>
    <row r="198" spans="1:13" s="3" customFormat="1" ht="42" customHeight="1">
      <c r="A198" s="1256">
        <v>164</v>
      </c>
      <c r="B198" s="1247" t="s">
        <v>2148</v>
      </c>
      <c r="C198" s="578" t="s">
        <v>2149</v>
      </c>
      <c r="D198" s="579" t="s">
        <v>714</v>
      </c>
      <c r="E198" s="577">
        <v>218000</v>
      </c>
      <c r="F198" s="579">
        <v>109000</v>
      </c>
      <c r="G198" s="581">
        <v>3000</v>
      </c>
      <c r="H198" s="577"/>
      <c r="I198" s="577">
        <v>3000</v>
      </c>
      <c r="J198" s="609" t="s">
        <v>2150</v>
      </c>
      <c r="K198" s="607" t="s">
        <v>36</v>
      </c>
      <c r="L198" s="577" t="s">
        <v>1399</v>
      </c>
      <c r="M198" s="592"/>
    </row>
    <row r="199" spans="1:13" s="3" customFormat="1" ht="38.25" customHeight="1">
      <c r="A199" s="1258"/>
      <c r="B199" s="1248"/>
      <c r="C199" s="578" t="s">
        <v>2151</v>
      </c>
      <c r="D199" s="579" t="s">
        <v>883</v>
      </c>
      <c r="E199" s="577">
        <v>60000</v>
      </c>
      <c r="F199" s="579">
        <v>6000</v>
      </c>
      <c r="G199" s="581">
        <v>15000</v>
      </c>
      <c r="H199" s="577"/>
      <c r="I199" s="577">
        <v>15000</v>
      </c>
      <c r="J199" s="609" t="s">
        <v>2152</v>
      </c>
      <c r="K199" s="607" t="s">
        <v>36</v>
      </c>
      <c r="L199" s="577" t="s">
        <v>1399</v>
      </c>
      <c r="M199" s="592"/>
    </row>
    <row r="200" spans="1:13" s="3" customFormat="1" ht="36.75" customHeight="1">
      <c r="A200" s="1258"/>
      <c r="B200" s="1248"/>
      <c r="C200" s="578" t="s">
        <v>2153</v>
      </c>
      <c r="D200" s="579" t="s">
        <v>2154</v>
      </c>
      <c r="E200" s="577">
        <v>160000</v>
      </c>
      <c r="F200" s="579">
        <v>81000</v>
      </c>
      <c r="G200" s="581">
        <v>2000</v>
      </c>
      <c r="H200" s="577"/>
      <c r="I200" s="577">
        <v>2000</v>
      </c>
      <c r="J200" s="609" t="s">
        <v>2155</v>
      </c>
      <c r="K200" s="607" t="s">
        <v>36</v>
      </c>
      <c r="L200" s="577" t="s">
        <v>1399</v>
      </c>
      <c r="M200" s="592"/>
    </row>
    <row r="201" spans="1:13" s="3" customFormat="1" ht="51" customHeight="1">
      <c r="A201" s="1258"/>
      <c r="B201" s="1248"/>
      <c r="C201" s="578" t="s">
        <v>2156</v>
      </c>
      <c r="D201" s="579" t="s">
        <v>2037</v>
      </c>
      <c r="E201" s="577">
        <v>78000</v>
      </c>
      <c r="F201" s="579">
        <v>20000</v>
      </c>
      <c r="G201" s="581">
        <v>10000</v>
      </c>
      <c r="H201" s="577"/>
      <c r="I201" s="577">
        <v>10000</v>
      </c>
      <c r="J201" s="609" t="s">
        <v>2157</v>
      </c>
      <c r="K201" s="607" t="s">
        <v>36</v>
      </c>
      <c r="L201" s="577" t="s">
        <v>1399</v>
      </c>
      <c r="M201" s="592"/>
    </row>
    <row r="202" spans="1:13" s="3" customFormat="1" ht="42.75" customHeight="1">
      <c r="A202" s="1258"/>
      <c r="B202" s="1248"/>
      <c r="C202" s="578" t="s">
        <v>2158</v>
      </c>
      <c r="D202" s="579" t="s">
        <v>2053</v>
      </c>
      <c r="E202" s="577">
        <v>60000</v>
      </c>
      <c r="F202" s="579">
        <v>30000</v>
      </c>
      <c r="G202" s="581">
        <v>100</v>
      </c>
      <c r="H202" s="577"/>
      <c r="I202" s="577">
        <v>100</v>
      </c>
      <c r="J202" s="609" t="s">
        <v>2159</v>
      </c>
      <c r="K202" s="607" t="s">
        <v>36</v>
      </c>
      <c r="L202" s="577" t="s">
        <v>1399</v>
      </c>
      <c r="M202" s="592"/>
    </row>
    <row r="203" spans="1:13" s="3" customFormat="1" ht="42.75" customHeight="1">
      <c r="A203" s="1258"/>
      <c r="B203" s="1248"/>
      <c r="C203" s="578" t="s">
        <v>2160</v>
      </c>
      <c r="D203" s="634">
        <v>2017</v>
      </c>
      <c r="E203" s="577">
        <v>5600</v>
      </c>
      <c r="F203" s="577"/>
      <c r="G203" s="581">
        <v>5600</v>
      </c>
      <c r="H203" s="577"/>
      <c r="I203" s="577">
        <v>5600</v>
      </c>
      <c r="J203" s="625" t="s">
        <v>1503</v>
      </c>
      <c r="K203" s="607" t="s">
        <v>284</v>
      </c>
      <c r="L203" s="577" t="s">
        <v>1399</v>
      </c>
      <c r="M203" s="592"/>
    </row>
    <row r="204" spans="1:13" s="3" customFormat="1" ht="36" customHeight="1">
      <c r="A204" s="1258"/>
      <c r="B204" s="1248"/>
      <c r="C204" s="578" t="s">
        <v>2161</v>
      </c>
      <c r="D204" s="579" t="s">
        <v>558</v>
      </c>
      <c r="E204" s="577">
        <v>50000</v>
      </c>
      <c r="F204" s="579"/>
      <c r="G204" s="581">
        <v>20000</v>
      </c>
      <c r="H204" s="577"/>
      <c r="I204" s="577">
        <v>20000</v>
      </c>
      <c r="J204" s="609" t="s">
        <v>166</v>
      </c>
      <c r="K204" s="607" t="s">
        <v>331</v>
      </c>
      <c r="L204" s="577" t="s">
        <v>1399</v>
      </c>
      <c r="M204" s="592"/>
    </row>
    <row r="205" spans="1:13" s="3" customFormat="1" ht="39.75" customHeight="1">
      <c r="A205" s="1257"/>
      <c r="B205" s="1249"/>
      <c r="C205" s="580" t="s">
        <v>2162</v>
      </c>
      <c r="D205" s="577" t="s">
        <v>233</v>
      </c>
      <c r="E205" s="577">
        <v>40000</v>
      </c>
      <c r="F205" s="577"/>
      <c r="G205" s="581">
        <v>5000</v>
      </c>
      <c r="H205" s="579"/>
      <c r="I205" s="577">
        <v>5000</v>
      </c>
      <c r="J205" s="609" t="s">
        <v>1503</v>
      </c>
      <c r="K205" s="607" t="s">
        <v>114</v>
      </c>
      <c r="L205" s="577" t="s">
        <v>1399</v>
      </c>
      <c r="M205" s="592"/>
    </row>
    <row r="206" spans="1:13" s="3" customFormat="1" ht="46.5" customHeight="1">
      <c r="A206" s="579">
        <v>165</v>
      </c>
      <c r="B206" s="592" t="s">
        <v>2163</v>
      </c>
      <c r="C206" s="580" t="s">
        <v>2164</v>
      </c>
      <c r="D206" s="579" t="s">
        <v>1717</v>
      </c>
      <c r="E206" s="577">
        <v>6000</v>
      </c>
      <c r="F206" s="579"/>
      <c r="G206" s="581">
        <v>6000</v>
      </c>
      <c r="H206" s="577"/>
      <c r="I206" s="577">
        <v>6000</v>
      </c>
      <c r="J206" s="609" t="s">
        <v>2001</v>
      </c>
      <c r="K206" s="607" t="s">
        <v>271</v>
      </c>
      <c r="L206" s="577" t="s">
        <v>1399</v>
      </c>
      <c r="M206" s="592"/>
    </row>
    <row r="207" spans="1:13" s="3" customFormat="1" ht="46.5" customHeight="1">
      <c r="A207" s="579">
        <v>166</v>
      </c>
      <c r="B207" s="580" t="s">
        <v>2165</v>
      </c>
      <c r="C207" s="580" t="s">
        <v>2166</v>
      </c>
      <c r="D207" s="577" t="s">
        <v>3186</v>
      </c>
      <c r="E207" s="577">
        <v>5000</v>
      </c>
      <c r="F207" s="577">
        <v>2500</v>
      </c>
      <c r="G207" s="581">
        <v>2500</v>
      </c>
      <c r="H207" s="579"/>
      <c r="I207" s="577">
        <v>2500</v>
      </c>
      <c r="J207" s="609" t="s">
        <v>2167</v>
      </c>
      <c r="K207" s="607" t="s">
        <v>284</v>
      </c>
      <c r="L207" s="577" t="s">
        <v>1399</v>
      </c>
      <c r="M207" s="592"/>
    </row>
    <row r="208" spans="1:13" s="3" customFormat="1" ht="40.5" customHeight="1">
      <c r="A208" s="579">
        <v>167</v>
      </c>
      <c r="B208" s="580" t="s">
        <v>2168</v>
      </c>
      <c r="C208" s="580" t="s">
        <v>2169</v>
      </c>
      <c r="D208" s="577" t="s">
        <v>3187</v>
      </c>
      <c r="E208" s="577">
        <v>5800</v>
      </c>
      <c r="F208" s="577">
        <v>4300</v>
      </c>
      <c r="G208" s="581">
        <v>1500</v>
      </c>
      <c r="H208" s="579"/>
      <c r="I208" s="577">
        <v>1500</v>
      </c>
      <c r="J208" s="609" t="s">
        <v>2167</v>
      </c>
      <c r="K208" s="607" t="s">
        <v>36</v>
      </c>
      <c r="L208" s="577" t="s">
        <v>1399</v>
      </c>
      <c r="M208" s="592"/>
    </row>
    <row r="209" spans="1:13" s="3" customFormat="1" ht="39.75" customHeight="1">
      <c r="A209" s="579">
        <v>168</v>
      </c>
      <c r="B209" s="580" t="s">
        <v>2170</v>
      </c>
      <c r="C209" s="580" t="s">
        <v>2171</v>
      </c>
      <c r="D209" s="577" t="s">
        <v>34</v>
      </c>
      <c r="E209" s="577">
        <v>3320</v>
      </c>
      <c r="F209" s="577"/>
      <c r="G209" s="581">
        <v>2300</v>
      </c>
      <c r="H209" s="579"/>
      <c r="I209" s="577">
        <v>2300</v>
      </c>
      <c r="J209" s="609" t="s">
        <v>2001</v>
      </c>
      <c r="K209" s="607" t="s">
        <v>271</v>
      </c>
      <c r="L209" s="577" t="s">
        <v>1399</v>
      </c>
      <c r="M209" s="592"/>
    </row>
    <row r="210" spans="1:13" s="3" customFormat="1" ht="39.75" customHeight="1">
      <c r="A210" s="579">
        <v>169</v>
      </c>
      <c r="B210" s="580" t="s">
        <v>2172</v>
      </c>
      <c r="C210" s="580" t="s">
        <v>2173</v>
      </c>
      <c r="D210" s="577" t="s">
        <v>34</v>
      </c>
      <c r="E210" s="577">
        <v>30000</v>
      </c>
      <c r="F210" s="577"/>
      <c r="G210" s="581">
        <v>10000</v>
      </c>
      <c r="H210" s="579"/>
      <c r="I210" s="577">
        <v>10000</v>
      </c>
      <c r="J210" s="609" t="s">
        <v>1503</v>
      </c>
      <c r="K210" s="607" t="s">
        <v>331</v>
      </c>
      <c r="L210" s="577" t="s">
        <v>1399</v>
      </c>
      <c r="M210" s="592"/>
    </row>
    <row r="211" spans="1:13" s="3" customFormat="1" ht="39.75" customHeight="1">
      <c r="A211" s="579">
        <v>170</v>
      </c>
      <c r="B211" s="580" t="s">
        <v>2174</v>
      </c>
      <c r="C211" s="580" t="s">
        <v>2175</v>
      </c>
      <c r="D211" s="577" t="s">
        <v>64</v>
      </c>
      <c r="E211" s="577">
        <v>130000</v>
      </c>
      <c r="F211" s="577"/>
      <c r="G211" s="581">
        <v>20000</v>
      </c>
      <c r="H211" s="579"/>
      <c r="I211" s="577">
        <v>20000</v>
      </c>
      <c r="J211" s="609" t="s">
        <v>1503</v>
      </c>
      <c r="K211" s="607" t="s">
        <v>331</v>
      </c>
      <c r="L211" s="577" t="s">
        <v>1399</v>
      </c>
      <c r="M211" s="592"/>
    </row>
    <row r="212" spans="1:13" s="3" customFormat="1" ht="39.75" customHeight="1">
      <c r="A212" s="579">
        <v>171</v>
      </c>
      <c r="B212" s="580" t="s">
        <v>2176</v>
      </c>
      <c r="C212" s="580" t="s">
        <v>2177</v>
      </c>
      <c r="D212" s="577">
        <v>2017</v>
      </c>
      <c r="E212" s="577">
        <v>14500</v>
      </c>
      <c r="F212" s="577"/>
      <c r="G212" s="581">
        <v>14500</v>
      </c>
      <c r="H212" s="579"/>
      <c r="I212" s="577">
        <v>14500</v>
      </c>
      <c r="J212" s="609" t="s">
        <v>2178</v>
      </c>
      <c r="K212" s="607" t="s">
        <v>271</v>
      </c>
      <c r="L212" s="577" t="s">
        <v>1399</v>
      </c>
      <c r="M212" s="592"/>
    </row>
    <row r="213" spans="1:13" s="3" customFormat="1" ht="44.25" customHeight="1">
      <c r="A213" s="579">
        <v>172</v>
      </c>
      <c r="B213" s="580" t="s">
        <v>2179</v>
      </c>
      <c r="C213" s="580" t="s">
        <v>2180</v>
      </c>
      <c r="D213" s="577" t="s">
        <v>208</v>
      </c>
      <c r="E213" s="577">
        <v>14700</v>
      </c>
      <c r="F213" s="577"/>
      <c r="G213" s="581">
        <v>2000</v>
      </c>
      <c r="H213" s="577"/>
      <c r="I213" s="577">
        <v>2000</v>
      </c>
      <c r="J213" s="606" t="s">
        <v>89</v>
      </c>
      <c r="K213" s="577" t="s">
        <v>160</v>
      </c>
      <c r="L213" s="577" t="s">
        <v>1083</v>
      </c>
      <c r="M213" s="580"/>
    </row>
    <row r="214" spans="1:13" s="3" customFormat="1" ht="42.75" customHeight="1">
      <c r="A214" s="579">
        <v>173</v>
      </c>
      <c r="B214" s="580" t="s">
        <v>2181</v>
      </c>
      <c r="C214" s="592" t="s">
        <v>2182</v>
      </c>
      <c r="D214" s="579" t="s">
        <v>48</v>
      </c>
      <c r="E214" s="579">
        <v>11000</v>
      </c>
      <c r="F214" s="579">
        <v>6500</v>
      </c>
      <c r="G214" s="581">
        <v>500</v>
      </c>
      <c r="H214" s="579"/>
      <c r="I214" s="579">
        <v>500</v>
      </c>
      <c r="J214" s="609" t="s">
        <v>2183</v>
      </c>
      <c r="K214" s="607" t="s">
        <v>36</v>
      </c>
      <c r="L214" s="577" t="s">
        <v>1083</v>
      </c>
      <c r="M214" s="580"/>
    </row>
    <row r="215" spans="1:13" s="3" customFormat="1" ht="47.25" customHeight="1">
      <c r="A215" s="579">
        <v>174</v>
      </c>
      <c r="B215" s="580" t="s">
        <v>2184</v>
      </c>
      <c r="C215" s="592" t="s">
        <v>2185</v>
      </c>
      <c r="D215" s="579" t="s">
        <v>1717</v>
      </c>
      <c r="E215" s="579">
        <v>8000</v>
      </c>
      <c r="F215" s="579">
        <v>1000</v>
      </c>
      <c r="G215" s="581">
        <v>7000</v>
      </c>
      <c r="H215" s="579"/>
      <c r="I215" s="579">
        <v>7000</v>
      </c>
      <c r="J215" s="609" t="s">
        <v>2186</v>
      </c>
      <c r="K215" s="607" t="s">
        <v>36</v>
      </c>
      <c r="L215" s="577" t="s">
        <v>1083</v>
      </c>
      <c r="M215" s="580"/>
    </row>
    <row r="216" spans="1:13" s="3" customFormat="1" ht="47.25" customHeight="1">
      <c r="A216" s="579">
        <v>175</v>
      </c>
      <c r="B216" s="580" t="s">
        <v>2187</v>
      </c>
      <c r="C216" s="592" t="s">
        <v>2188</v>
      </c>
      <c r="D216" s="579" t="s">
        <v>208</v>
      </c>
      <c r="E216" s="579">
        <v>14000</v>
      </c>
      <c r="F216" s="579">
        <v>1600</v>
      </c>
      <c r="G216" s="581">
        <v>200</v>
      </c>
      <c r="H216" s="579"/>
      <c r="I216" s="579">
        <v>200</v>
      </c>
      <c r="J216" s="609" t="s">
        <v>254</v>
      </c>
      <c r="K216" s="607" t="s">
        <v>90</v>
      </c>
      <c r="L216" s="577" t="s">
        <v>1083</v>
      </c>
      <c r="M216" s="580"/>
    </row>
    <row r="217" spans="1:13" s="3" customFormat="1" ht="40.5" customHeight="1">
      <c r="A217" s="579">
        <v>176</v>
      </c>
      <c r="B217" s="580" t="s">
        <v>2189</v>
      </c>
      <c r="C217" s="592" t="s">
        <v>2190</v>
      </c>
      <c r="D217" s="579" t="s">
        <v>208</v>
      </c>
      <c r="E217" s="579">
        <v>10000</v>
      </c>
      <c r="F217" s="579"/>
      <c r="G217" s="581">
        <v>5000</v>
      </c>
      <c r="H217" s="579"/>
      <c r="I217" s="579">
        <v>5000</v>
      </c>
      <c r="J217" s="609" t="s">
        <v>2191</v>
      </c>
      <c r="K217" s="607" t="s">
        <v>284</v>
      </c>
      <c r="L217" s="577" t="s">
        <v>1083</v>
      </c>
      <c r="M217" s="580"/>
    </row>
    <row r="218" spans="1:13" s="3" customFormat="1" ht="47.25" customHeight="1">
      <c r="A218" s="579">
        <v>177</v>
      </c>
      <c r="B218" s="580" t="s">
        <v>2192</v>
      </c>
      <c r="C218" s="592" t="s">
        <v>2193</v>
      </c>
      <c r="D218" s="579" t="s">
        <v>1717</v>
      </c>
      <c r="E218" s="579">
        <v>1500</v>
      </c>
      <c r="F218" s="579"/>
      <c r="G218" s="581">
        <v>500</v>
      </c>
      <c r="H218" s="579"/>
      <c r="I218" s="579">
        <v>500</v>
      </c>
      <c r="J218" s="609" t="s">
        <v>2194</v>
      </c>
      <c r="K218" s="607" t="s">
        <v>106</v>
      </c>
      <c r="L218" s="577" t="s">
        <v>1083</v>
      </c>
      <c r="M218" s="580"/>
    </row>
    <row r="219" spans="1:13" s="3" customFormat="1" ht="54" customHeight="1">
      <c r="A219" s="579">
        <v>178</v>
      </c>
      <c r="B219" s="580" t="s">
        <v>2195</v>
      </c>
      <c r="C219" s="592" t="s">
        <v>2196</v>
      </c>
      <c r="D219" s="579" t="s">
        <v>208</v>
      </c>
      <c r="E219" s="579">
        <v>27000</v>
      </c>
      <c r="F219" s="579"/>
      <c r="G219" s="581">
        <v>1000</v>
      </c>
      <c r="H219" s="579"/>
      <c r="I219" s="579">
        <v>1000</v>
      </c>
      <c r="J219" s="609" t="s">
        <v>2197</v>
      </c>
      <c r="K219" s="607" t="s">
        <v>271</v>
      </c>
      <c r="L219" s="577" t="s">
        <v>1083</v>
      </c>
      <c r="M219" s="580"/>
    </row>
    <row r="220" spans="1:13" s="3" customFormat="1" ht="54" customHeight="1">
      <c r="A220" s="579">
        <v>179</v>
      </c>
      <c r="B220" s="580" t="s">
        <v>2198</v>
      </c>
      <c r="C220" s="592" t="s">
        <v>2199</v>
      </c>
      <c r="D220" s="579" t="s">
        <v>34</v>
      </c>
      <c r="E220" s="579">
        <v>2940</v>
      </c>
      <c r="F220" s="579"/>
      <c r="G220" s="581">
        <v>1470</v>
      </c>
      <c r="H220" s="579"/>
      <c r="I220" s="579">
        <v>1470</v>
      </c>
      <c r="J220" s="609" t="s">
        <v>254</v>
      </c>
      <c r="K220" s="607" t="s">
        <v>331</v>
      </c>
      <c r="L220" s="577" t="s">
        <v>1083</v>
      </c>
      <c r="M220" s="580"/>
    </row>
    <row r="221" spans="1:13" s="3" customFormat="1" ht="51" customHeight="1">
      <c r="A221" s="579">
        <v>180</v>
      </c>
      <c r="B221" s="580" t="s">
        <v>2200</v>
      </c>
      <c r="C221" s="592" t="s">
        <v>2201</v>
      </c>
      <c r="D221" s="579" t="s">
        <v>239</v>
      </c>
      <c r="E221" s="579">
        <v>261000</v>
      </c>
      <c r="F221" s="579"/>
      <c r="G221" s="581">
        <v>2000</v>
      </c>
      <c r="H221" s="579"/>
      <c r="I221" s="579">
        <v>2000</v>
      </c>
      <c r="J221" s="609" t="s">
        <v>1368</v>
      </c>
      <c r="K221" s="607" t="s">
        <v>331</v>
      </c>
      <c r="L221" s="577" t="s">
        <v>2065</v>
      </c>
      <c r="M221" s="580"/>
    </row>
    <row r="222" spans="1:13" s="3" customFormat="1" ht="51" customHeight="1">
      <c r="A222" s="579">
        <v>181</v>
      </c>
      <c r="B222" s="580" t="s">
        <v>2202</v>
      </c>
      <c r="C222" s="592" t="s">
        <v>2203</v>
      </c>
      <c r="D222" s="579" t="s">
        <v>233</v>
      </c>
      <c r="E222" s="579">
        <v>60000</v>
      </c>
      <c r="F222" s="579"/>
      <c r="G222" s="581">
        <v>1000</v>
      </c>
      <c r="H222" s="579"/>
      <c r="I222" s="579">
        <v>1000</v>
      </c>
      <c r="J222" s="609" t="s">
        <v>2204</v>
      </c>
      <c r="K222" s="607" t="s">
        <v>331</v>
      </c>
      <c r="L222" s="577" t="s">
        <v>2065</v>
      </c>
      <c r="M222" s="580"/>
    </row>
    <row r="223" spans="1:13" s="3" customFormat="1" ht="49.5" customHeight="1">
      <c r="A223" s="579">
        <v>182</v>
      </c>
      <c r="B223" s="580" t="s">
        <v>2205</v>
      </c>
      <c r="C223" s="592" t="s">
        <v>2206</v>
      </c>
      <c r="D223" s="579" t="s">
        <v>34</v>
      </c>
      <c r="E223" s="579">
        <v>12600</v>
      </c>
      <c r="F223" s="579"/>
      <c r="G223" s="581">
        <v>3500</v>
      </c>
      <c r="H223" s="579"/>
      <c r="I223" s="579">
        <v>3500</v>
      </c>
      <c r="J223" s="609" t="s">
        <v>89</v>
      </c>
      <c r="K223" s="607" t="s">
        <v>331</v>
      </c>
      <c r="L223" s="577" t="s">
        <v>2065</v>
      </c>
      <c r="M223" s="580"/>
    </row>
    <row r="224" spans="1:13" s="3" customFormat="1" ht="43.5" customHeight="1">
      <c r="A224" s="579">
        <v>183</v>
      </c>
      <c r="B224" s="580" t="s">
        <v>2207</v>
      </c>
      <c r="C224" s="580" t="s">
        <v>2208</v>
      </c>
      <c r="D224" s="577" t="s">
        <v>48</v>
      </c>
      <c r="E224" s="577">
        <v>40000</v>
      </c>
      <c r="F224" s="577">
        <v>17200</v>
      </c>
      <c r="G224" s="581">
        <v>16000</v>
      </c>
      <c r="H224" s="577"/>
      <c r="I224" s="577">
        <v>16000</v>
      </c>
      <c r="J224" s="606" t="s">
        <v>2209</v>
      </c>
      <c r="K224" s="607" t="s">
        <v>36</v>
      </c>
      <c r="L224" s="577" t="s">
        <v>1194</v>
      </c>
      <c r="M224" s="592"/>
    </row>
    <row r="225" spans="1:13" s="3" customFormat="1" ht="47.25" customHeight="1">
      <c r="A225" s="579">
        <v>184</v>
      </c>
      <c r="B225" s="580" t="s">
        <v>2210</v>
      </c>
      <c r="C225" s="592" t="s">
        <v>2211</v>
      </c>
      <c r="D225" s="579" t="s">
        <v>48</v>
      </c>
      <c r="E225" s="579">
        <v>100000</v>
      </c>
      <c r="F225" s="579">
        <v>28000</v>
      </c>
      <c r="G225" s="581">
        <v>8000</v>
      </c>
      <c r="H225" s="579"/>
      <c r="I225" s="579">
        <v>8000</v>
      </c>
      <c r="J225" s="609" t="s">
        <v>2212</v>
      </c>
      <c r="K225" s="607" t="s">
        <v>36</v>
      </c>
      <c r="L225" s="579" t="s">
        <v>1194</v>
      </c>
      <c r="M225" s="592"/>
    </row>
    <row r="226" spans="1:13" s="3" customFormat="1" ht="45.75" customHeight="1">
      <c r="A226" s="579">
        <v>185</v>
      </c>
      <c r="B226" s="580" t="s">
        <v>2213</v>
      </c>
      <c r="C226" s="627" t="s">
        <v>2214</v>
      </c>
      <c r="D226" s="628" t="s">
        <v>48</v>
      </c>
      <c r="E226" s="628">
        <v>200000</v>
      </c>
      <c r="F226" s="577">
        <v>80000</v>
      </c>
      <c r="G226" s="581">
        <v>125000</v>
      </c>
      <c r="H226" s="579"/>
      <c r="I226" s="577">
        <v>125000</v>
      </c>
      <c r="J226" s="609" t="s">
        <v>2215</v>
      </c>
      <c r="K226" s="607" t="s">
        <v>36</v>
      </c>
      <c r="L226" s="577" t="s">
        <v>1194</v>
      </c>
      <c r="M226" s="592"/>
    </row>
    <row r="227" spans="1:13" s="3" customFormat="1" ht="44.25" customHeight="1">
      <c r="A227" s="579">
        <v>186</v>
      </c>
      <c r="B227" s="592" t="s">
        <v>2216</v>
      </c>
      <c r="C227" s="580" t="s">
        <v>2217</v>
      </c>
      <c r="D227" s="579" t="s">
        <v>883</v>
      </c>
      <c r="E227" s="577">
        <v>60500</v>
      </c>
      <c r="F227" s="579">
        <v>6000</v>
      </c>
      <c r="G227" s="581">
        <v>5000</v>
      </c>
      <c r="H227" s="577"/>
      <c r="I227" s="577">
        <v>5000</v>
      </c>
      <c r="J227" s="609" t="s">
        <v>118</v>
      </c>
      <c r="K227" s="607" t="s">
        <v>646</v>
      </c>
      <c r="L227" s="577" t="s">
        <v>1194</v>
      </c>
      <c r="M227" s="592"/>
    </row>
    <row r="228" spans="1:13" s="2" customFormat="1" ht="41.25" customHeight="1">
      <c r="A228" s="579">
        <v>187</v>
      </c>
      <c r="B228" s="580" t="s">
        <v>2218</v>
      </c>
      <c r="C228" s="580" t="s">
        <v>2219</v>
      </c>
      <c r="D228" s="577" t="s">
        <v>208</v>
      </c>
      <c r="E228" s="577">
        <v>10000</v>
      </c>
      <c r="F228" s="577">
        <v>4530</v>
      </c>
      <c r="G228" s="581">
        <v>1000</v>
      </c>
      <c r="H228" s="579"/>
      <c r="I228" s="579">
        <v>1000</v>
      </c>
      <c r="J228" s="612" t="s">
        <v>2220</v>
      </c>
      <c r="K228" s="607" t="s">
        <v>36</v>
      </c>
      <c r="L228" s="577" t="s">
        <v>1180</v>
      </c>
      <c r="M228" s="592"/>
    </row>
    <row r="229" spans="1:13" s="2" customFormat="1" ht="45" customHeight="1">
      <c r="A229" s="579">
        <v>188</v>
      </c>
      <c r="B229" s="592" t="s">
        <v>2221</v>
      </c>
      <c r="C229" s="580" t="s">
        <v>2222</v>
      </c>
      <c r="D229" s="577" t="s">
        <v>34</v>
      </c>
      <c r="E229" s="577">
        <v>15000</v>
      </c>
      <c r="F229" s="577"/>
      <c r="G229" s="581">
        <v>5000</v>
      </c>
      <c r="H229" s="577"/>
      <c r="I229" s="577">
        <v>5000</v>
      </c>
      <c r="J229" s="609" t="s">
        <v>89</v>
      </c>
      <c r="K229" s="607" t="s">
        <v>90</v>
      </c>
      <c r="L229" s="577" t="s">
        <v>1180</v>
      </c>
      <c r="M229" s="580"/>
    </row>
    <row r="230" spans="1:13" s="3" customFormat="1" ht="45.75" customHeight="1">
      <c r="A230" s="579">
        <v>189</v>
      </c>
      <c r="B230" s="592" t="s">
        <v>2223</v>
      </c>
      <c r="C230" s="580" t="s">
        <v>2224</v>
      </c>
      <c r="D230" s="579" t="s">
        <v>34</v>
      </c>
      <c r="E230" s="577">
        <v>21000</v>
      </c>
      <c r="F230" s="579"/>
      <c r="G230" s="581">
        <v>3000</v>
      </c>
      <c r="H230" s="577"/>
      <c r="I230" s="577">
        <v>3000</v>
      </c>
      <c r="J230" s="609" t="s">
        <v>89</v>
      </c>
      <c r="K230" s="607" t="s">
        <v>90</v>
      </c>
      <c r="L230" s="577" t="s">
        <v>1180</v>
      </c>
      <c r="M230" s="592"/>
    </row>
    <row r="231" spans="1:13" s="3" customFormat="1" ht="43.5" customHeight="1">
      <c r="A231" s="579">
        <v>190</v>
      </c>
      <c r="B231" s="580" t="s">
        <v>530</v>
      </c>
      <c r="C231" s="580" t="s">
        <v>531</v>
      </c>
      <c r="D231" s="577" t="s">
        <v>532</v>
      </c>
      <c r="E231" s="577">
        <v>60000</v>
      </c>
      <c r="F231" s="577">
        <v>45743</v>
      </c>
      <c r="G231" s="581">
        <v>6000</v>
      </c>
      <c r="H231" s="579"/>
      <c r="I231" s="577">
        <v>6000</v>
      </c>
      <c r="J231" s="609" t="s">
        <v>2225</v>
      </c>
      <c r="K231" s="607" t="s">
        <v>36</v>
      </c>
      <c r="L231" s="577" t="s">
        <v>1415</v>
      </c>
      <c r="M231" s="592"/>
    </row>
    <row r="232" spans="1:13" s="3" customFormat="1" ht="48" customHeight="1">
      <c r="A232" s="579">
        <v>191</v>
      </c>
      <c r="B232" s="592" t="s">
        <v>2226</v>
      </c>
      <c r="C232" s="580" t="s">
        <v>2227</v>
      </c>
      <c r="D232" s="577" t="s">
        <v>1726</v>
      </c>
      <c r="E232" s="577">
        <v>26000</v>
      </c>
      <c r="F232" s="577">
        <v>23000</v>
      </c>
      <c r="G232" s="581">
        <v>3000</v>
      </c>
      <c r="H232" s="579"/>
      <c r="I232" s="579">
        <v>3000</v>
      </c>
      <c r="J232" s="609" t="s">
        <v>105</v>
      </c>
      <c r="K232" s="607" t="s">
        <v>36</v>
      </c>
      <c r="L232" s="577" t="s">
        <v>1415</v>
      </c>
      <c r="M232" s="592"/>
    </row>
    <row r="233" spans="1:13" s="3" customFormat="1" ht="43.5" customHeight="1">
      <c r="A233" s="579">
        <v>192</v>
      </c>
      <c r="B233" s="580" t="s">
        <v>199</v>
      </c>
      <c r="C233" s="580" t="s">
        <v>2228</v>
      </c>
      <c r="D233" s="577" t="s">
        <v>48</v>
      </c>
      <c r="E233" s="577">
        <v>26000</v>
      </c>
      <c r="F233" s="579">
        <v>8000</v>
      </c>
      <c r="G233" s="581">
        <v>5000</v>
      </c>
      <c r="H233" s="579"/>
      <c r="I233" s="579">
        <v>5000</v>
      </c>
      <c r="J233" s="609" t="s">
        <v>2229</v>
      </c>
      <c r="K233" s="579" t="s">
        <v>36</v>
      </c>
      <c r="L233" s="579" t="s">
        <v>1415</v>
      </c>
      <c r="M233" s="592"/>
    </row>
    <row r="234" spans="1:13" s="3" customFormat="1" ht="45" customHeight="1">
      <c r="A234" s="579">
        <v>193</v>
      </c>
      <c r="B234" s="592" t="s">
        <v>2230</v>
      </c>
      <c r="C234" s="580" t="s">
        <v>2231</v>
      </c>
      <c r="D234" s="577" t="s">
        <v>1665</v>
      </c>
      <c r="E234" s="577">
        <v>18000</v>
      </c>
      <c r="F234" s="579">
        <v>13000</v>
      </c>
      <c r="G234" s="581">
        <v>5000</v>
      </c>
      <c r="H234" s="579"/>
      <c r="I234" s="579">
        <v>5000</v>
      </c>
      <c r="J234" s="609" t="s">
        <v>105</v>
      </c>
      <c r="K234" s="607" t="s">
        <v>36</v>
      </c>
      <c r="L234" s="577" t="s">
        <v>1415</v>
      </c>
      <c r="M234" s="592"/>
    </row>
    <row r="235" spans="1:13" s="3" customFormat="1" ht="40.5" customHeight="1">
      <c r="A235" s="579">
        <v>194</v>
      </c>
      <c r="B235" s="629" t="s">
        <v>206</v>
      </c>
      <c r="C235" s="629" t="s">
        <v>2232</v>
      </c>
      <c r="D235" s="590" t="s">
        <v>208</v>
      </c>
      <c r="E235" s="590">
        <v>10500</v>
      </c>
      <c r="F235" s="590">
        <v>1500</v>
      </c>
      <c r="G235" s="581">
        <v>3000</v>
      </c>
      <c r="H235" s="590"/>
      <c r="I235" s="590">
        <v>3000</v>
      </c>
      <c r="J235" s="612" t="s">
        <v>89</v>
      </c>
      <c r="K235" s="607" t="s">
        <v>36</v>
      </c>
      <c r="L235" s="577" t="s">
        <v>1415</v>
      </c>
      <c r="M235" s="629"/>
    </row>
    <row r="236" spans="1:13" s="3" customFormat="1" ht="43.5" customHeight="1">
      <c r="A236" s="579">
        <v>195</v>
      </c>
      <c r="B236" s="629" t="s">
        <v>212</v>
      </c>
      <c r="C236" s="629" t="s">
        <v>213</v>
      </c>
      <c r="D236" s="590" t="s">
        <v>48</v>
      </c>
      <c r="E236" s="590">
        <v>20000</v>
      </c>
      <c r="F236" s="579">
        <v>9000</v>
      </c>
      <c r="G236" s="581">
        <v>3000</v>
      </c>
      <c r="H236" s="579"/>
      <c r="I236" s="579">
        <v>3000</v>
      </c>
      <c r="J236" s="609" t="s">
        <v>2233</v>
      </c>
      <c r="K236" s="607" t="s">
        <v>36</v>
      </c>
      <c r="L236" s="577" t="s">
        <v>1415</v>
      </c>
      <c r="M236" s="592"/>
    </row>
    <row r="237" spans="1:13" s="3" customFormat="1" ht="49.5" customHeight="1">
      <c r="A237" s="579">
        <v>196</v>
      </c>
      <c r="B237" s="629" t="s">
        <v>2234</v>
      </c>
      <c r="C237" s="629" t="s">
        <v>2235</v>
      </c>
      <c r="D237" s="590" t="s">
        <v>208</v>
      </c>
      <c r="E237" s="590">
        <v>8000</v>
      </c>
      <c r="F237" s="590">
        <v>6000</v>
      </c>
      <c r="G237" s="581">
        <v>2000</v>
      </c>
      <c r="H237" s="590"/>
      <c r="I237" s="590">
        <v>2000</v>
      </c>
      <c r="J237" s="612" t="s">
        <v>2236</v>
      </c>
      <c r="K237" s="607" t="s">
        <v>36</v>
      </c>
      <c r="L237" s="577" t="s">
        <v>1415</v>
      </c>
      <c r="M237" s="592"/>
    </row>
    <row r="238" spans="1:13" s="3" customFormat="1" ht="42.75" customHeight="1">
      <c r="A238" s="579">
        <v>197</v>
      </c>
      <c r="B238" s="592" t="s">
        <v>218</v>
      </c>
      <c r="C238" s="592" t="s">
        <v>219</v>
      </c>
      <c r="D238" s="579" t="s">
        <v>56</v>
      </c>
      <c r="E238" s="579">
        <v>25000</v>
      </c>
      <c r="F238" s="579">
        <v>6000</v>
      </c>
      <c r="G238" s="581">
        <v>10000</v>
      </c>
      <c r="H238" s="579"/>
      <c r="I238" s="579">
        <v>10000</v>
      </c>
      <c r="J238" s="609" t="s">
        <v>1410</v>
      </c>
      <c r="K238" s="579" t="s">
        <v>36</v>
      </c>
      <c r="L238" s="577" t="s">
        <v>1415</v>
      </c>
      <c r="M238" s="592"/>
    </row>
    <row r="239" spans="1:13" s="3" customFormat="1" ht="42.75" customHeight="1">
      <c r="A239" s="579">
        <v>198</v>
      </c>
      <c r="B239" s="592" t="s">
        <v>2237</v>
      </c>
      <c r="C239" s="592" t="s">
        <v>2238</v>
      </c>
      <c r="D239" s="579" t="s">
        <v>48</v>
      </c>
      <c r="E239" s="579">
        <v>10000</v>
      </c>
      <c r="F239" s="579">
        <v>4000</v>
      </c>
      <c r="G239" s="581">
        <v>3000</v>
      </c>
      <c r="H239" s="579"/>
      <c r="I239" s="579">
        <v>3000</v>
      </c>
      <c r="J239" s="609" t="s">
        <v>2239</v>
      </c>
      <c r="K239" s="579" t="s">
        <v>36</v>
      </c>
      <c r="L239" s="577" t="s">
        <v>1415</v>
      </c>
      <c r="M239" s="592"/>
    </row>
    <row r="240" spans="1:13" s="3" customFormat="1" ht="47.25" customHeight="1">
      <c r="A240" s="579">
        <v>199</v>
      </c>
      <c r="B240" s="592" t="s">
        <v>225</v>
      </c>
      <c r="C240" s="580" t="s">
        <v>2240</v>
      </c>
      <c r="D240" s="579" t="s">
        <v>208</v>
      </c>
      <c r="E240" s="577">
        <v>39000</v>
      </c>
      <c r="F240" s="579">
        <v>2000</v>
      </c>
      <c r="G240" s="581">
        <v>10000</v>
      </c>
      <c r="H240" s="577"/>
      <c r="I240" s="577">
        <v>10000</v>
      </c>
      <c r="J240" s="609" t="s">
        <v>2241</v>
      </c>
      <c r="K240" s="607" t="s">
        <v>36</v>
      </c>
      <c r="L240" s="577" t="s">
        <v>1415</v>
      </c>
      <c r="M240" s="592"/>
    </row>
    <row r="241" spans="1:13" s="3" customFormat="1" ht="53.25" customHeight="1">
      <c r="A241" s="579">
        <v>200</v>
      </c>
      <c r="B241" s="592" t="s">
        <v>572</v>
      </c>
      <c r="C241" s="580" t="s">
        <v>2242</v>
      </c>
      <c r="D241" s="579" t="s">
        <v>574</v>
      </c>
      <c r="E241" s="577">
        <v>100000</v>
      </c>
      <c r="F241" s="579">
        <v>40000</v>
      </c>
      <c r="G241" s="581">
        <v>15000</v>
      </c>
      <c r="H241" s="577"/>
      <c r="I241" s="577">
        <v>15000</v>
      </c>
      <c r="J241" s="609" t="s">
        <v>2243</v>
      </c>
      <c r="K241" s="607" t="s">
        <v>36</v>
      </c>
      <c r="L241" s="577" t="s">
        <v>1415</v>
      </c>
      <c r="M241" s="609"/>
    </row>
    <row r="242" spans="1:13" s="3" customFormat="1" ht="53.25" customHeight="1">
      <c r="A242" s="579">
        <v>201</v>
      </c>
      <c r="B242" s="592" t="s">
        <v>231</v>
      </c>
      <c r="C242" s="580" t="s">
        <v>2244</v>
      </c>
      <c r="D242" s="579" t="s">
        <v>64</v>
      </c>
      <c r="E242" s="577">
        <v>103500</v>
      </c>
      <c r="F242" s="579"/>
      <c r="G242" s="581">
        <v>3500</v>
      </c>
      <c r="H242" s="577"/>
      <c r="I242" s="577">
        <v>3500</v>
      </c>
      <c r="J242" s="609" t="s">
        <v>254</v>
      </c>
      <c r="K242" s="607" t="s">
        <v>90</v>
      </c>
      <c r="L242" s="577" t="s">
        <v>1415</v>
      </c>
      <c r="M242" s="609"/>
    </row>
    <row r="243" spans="1:13" s="3" customFormat="1" ht="53.25" customHeight="1">
      <c r="A243" s="579">
        <v>202</v>
      </c>
      <c r="B243" s="592" t="s">
        <v>237</v>
      </c>
      <c r="C243" s="580" t="s">
        <v>2245</v>
      </c>
      <c r="D243" s="579" t="s">
        <v>239</v>
      </c>
      <c r="E243" s="577">
        <v>20000</v>
      </c>
      <c r="F243" s="579"/>
      <c r="G243" s="581">
        <v>8000</v>
      </c>
      <c r="H243" s="577"/>
      <c r="I243" s="577">
        <v>8000</v>
      </c>
      <c r="J243" s="609" t="s">
        <v>2246</v>
      </c>
      <c r="K243" s="607" t="s">
        <v>36</v>
      </c>
      <c r="L243" s="577" t="s">
        <v>1415</v>
      </c>
      <c r="M243" s="609"/>
    </row>
    <row r="244" spans="1:13" s="3" customFormat="1" ht="53.25" customHeight="1">
      <c r="A244" s="579">
        <v>203</v>
      </c>
      <c r="B244" s="592" t="s">
        <v>536</v>
      </c>
      <c r="C244" s="580" t="s">
        <v>537</v>
      </c>
      <c r="D244" s="579" t="s">
        <v>34</v>
      </c>
      <c r="E244" s="577">
        <v>18000</v>
      </c>
      <c r="F244" s="579"/>
      <c r="G244" s="581">
        <v>9000</v>
      </c>
      <c r="H244" s="577"/>
      <c r="I244" s="577">
        <v>9000</v>
      </c>
      <c r="J244" s="609" t="s">
        <v>2204</v>
      </c>
      <c r="K244" s="607" t="s">
        <v>106</v>
      </c>
      <c r="L244" s="577" t="s">
        <v>1415</v>
      </c>
      <c r="M244" s="609"/>
    </row>
    <row r="245" spans="1:13" s="3" customFormat="1" ht="41.25" customHeight="1">
      <c r="A245" s="579">
        <v>204</v>
      </c>
      <c r="B245" s="580" t="s">
        <v>2247</v>
      </c>
      <c r="C245" s="580" t="s">
        <v>2248</v>
      </c>
      <c r="D245" s="577" t="s">
        <v>34</v>
      </c>
      <c r="E245" s="577">
        <v>11300</v>
      </c>
      <c r="F245" s="577"/>
      <c r="G245" s="581">
        <v>5000</v>
      </c>
      <c r="H245" s="579"/>
      <c r="I245" s="579">
        <v>5000</v>
      </c>
      <c r="J245" s="609" t="s">
        <v>2204</v>
      </c>
      <c r="K245" s="607" t="s">
        <v>90</v>
      </c>
      <c r="L245" s="577" t="s">
        <v>1381</v>
      </c>
      <c r="M245" s="592"/>
    </row>
    <row r="246" spans="1:13" s="3" customFormat="1" ht="44.25" customHeight="1">
      <c r="A246" s="579">
        <v>205</v>
      </c>
      <c r="B246" s="580" t="s">
        <v>2249</v>
      </c>
      <c r="C246" s="580" t="s">
        <v>2250</v>
      </c>
      <c r="D246" s="577" t="s">
        <v>208</v>
      </c>
      <c r="E246" s="577">
        <v>12000</v>
      </c>
      <c r="F246" s="577">
        <v>3000</v>
      </c>
      <c r="G246" s="581">
        <v>5000</v>
      </c>
      <c r="H246" s="579"/>
      <c r="I246" s="579">
        <v>5000</v>
      </c>
      <c r="J246" s="609" t="s">
        <v>89</v>
      </c>
      <c r="K246" s="607" t="s">
        <v>36</v>
      </c>
      <c r="L246" s="577" t="s">
        <v>1381</v>
      </c>
      <c r="M246" s="592"/>
    </row>
    <row r="247" spans="1:13" s="3" customFormat="1" ht="41.25" customHeight="1">
      <c r="A247" s="579">
        <v>206</v>
      </c>
      <c r="B247" s="580" t="s">
        <v>2251</v>
      </c>
      <c r="C247" s="580" t="s">
        <v>2252</v>
      </c>
      <c r="D247" s="577" t="s">
        <v>48</v>
      </c>
      <c r="E247" s="577">
        <v>94248</v>
      </c>
      <c r="F247" s="577">
        <v>24755</v>
      </c>
      <c r="G247" s="581">
        <v>25000</v>
      </c>
      <c r="H247" s="579"/>
      <c r="I247" s="579">
        <v>25000</v>
      </c>
      <c r="J247" s="612" t="s">
        <v>89</v>
      </c>
      <c r="K247" s="607" t="s">
        <v>36</v>
      </c>
      <c r="L247" s="577" t="s">
        <v>1381</v>
      </c>
      <c r="M247" s="592"/>
    </row>
    <row r="248" spans="1:13" s="3" customFormat="1" ht="45" customHeight="1">
      <c r="A248" s="579">
        <v>207</v>
      </c>
      <c r="B248" s="580" t="s">
        <v>2253</v>
      </c>
      <c r="C248" s="580" t="s">
        <v>2254</v>
      </c>
      <c r="D248" s="577" t="s">
        <v>1665</v>
      </c>
      <c r="E248" s="577">
        <v>24200</v>
      </c>
      <c r="F248" s="577">
        <v>15000</v>
      </c>
      <c r="G248" s="581">
        <v>9200</v>
      </c>
      <c r="H248" s="579"/>
      <c r="I248" s="577">
        <v>9200</v>
      </c>
      <c r="J248" s="612" t="s">
        <v>214</v>
      </c>
      <c r="K248" s="607" t="s">
        <v>36</v>
      </c>
      <c r="L248" s="577" t="s">
        <v>1381</v>
      </c>
      <c r="M248" s="592"/>
    </row>
    <row r="249" spans="1:13" s="3" customFormat="1" ht="44.25" customHeight="1">
      <c r="A249" s="579">
        <v>208</v>
      </c>
      <c r="B249" s="580" t="s">
        <v>2255</v>
      </c>
      <c r="C249" s="580" t="s">
        <v>2256</v>
      </c>
      <c r="D249" s="577" t="s">
        <v>1717</v>
      </c>
      <c r="E249" s="577">
        <v>12000</v>
      </c>
      <c r="F249" s="577">
        <v>6000</v>
      </c>
      <c r="G249" s="581">
        <v>6000</v>
      </c>
      <c r="H249" s="579"/>
      <c r="I249" s="579">
        <v>6000</v>
      </c>
      <c r="J249" s="612" t="s">
        <v>214</v>
      </c>
      <c r="K249" s="607" t="s">
        <v>36</v>
      </c>
      <c r="L249" s="577" t="s">
        <v>1381</v>
      </c>
      <c r="M249" s="592"/>
    </row>
    <row r="250" spans="1:13" s="3" customFormat="1" ht="45" customHeight="1">
      <c r="A250" s="579">
        <v>209</v>
      </c>
      <c r="B250" s="580" t="s">
        <v>2257</v>
      </c>
      <c r="C250" s="580" t="s">
        <v>2258</v>
      </c>
      <c r="D250" s="577" t="s">
        <v>208</v>
      </c>
      <c r="E250" s="577">
        <v>17000</v>
      </c>
      <c r="F250" s="577">
        <v>5000</v>
      </c>
      <c r="G250" s="581">
        <v>6000</v>
      </c>
      <c r="H250" s="579"/>
      <c r="I250" s="579">
        <v>6000</v>
      </c>
      <c r="J250" s="609" t="s">
        <v>1675</v>
      </c>
      <c r="K250" s="607" t="s">
        <v>36</v>
      </c>
      <c r="L250" s="577" t="s">
        <v>1381</v>
      </c>
      <c r="M250" s="592"/>
    </row>
    <row r="251" spans="1:13" s="3" customFormat="1" ht="50.25" customHeight="1">
      <c r="A251" s="579">
        <v>210</v>
      </c>
      <c r="B251" s="580" t="s">
        <v>2259</v>
      </c>
      <c r="C251" s="580" t="s">
        <v>2260</v>
      </c>
      <c r="D251" s="577" t="s">
        <v>1717</v>
      </c>
      <c r="E251" s="577">
        <v>14298</v>
      </c>
      <c r="F251" s="577">
        <v>10000</v>
      </c>
      <c r="G251" s="581">
        <v>4298</v>
      </c>
      <c r="H251" s="579"/>
      <c r="I251" s="579">
        <v>4298</v>
      </c>
      <c r="J251" s="609" t="s">
        <v>214</v>
      </c>
      <c r="K251" s="607" t="s">
        <v>36</v>
      </c>
      <c r="L251" s="577" t="s">
        <v>1381</v>
      </c>
      <c r="M251" s="592"/>
    </row>
    <row r="252" spans="1:13" s="3" customFormat="1" ht="45.75" customHeight="1">
      <c r="A252" s="579">
        <v>211</v>
      </c>
      <c r="B252" s="580" t="s">
        <v>2261</v>
      </c>
      <c r="C252" s="580" t="s">
        <v>2262</v>
      </c>
      <c r="D252" s="577" t="s">
        <v>208</v>
      </c>
      <c r="E252" s="577">
        <v>19220</v>
      </c>
      <c r="F252" s="577">
        <v>3000</v>
      </c>
      <c r="G252" s="581">
        <v>8000</v>
      </c>
      <c r="H252" s="579"/>
      <c r="I252" s="579">
        <v>8000</v>
      </c>
      <c r="J252" s="609" t="s">
        <v>89</v>
      </c>
      <c r="K252" s="607" t="s">
        <v>36</v>
      </c>
      <c r="L252" s="577" t="s">
        <v>1381</v>
      </c>
      <c r="M252" s="592"/>
    </row>
    <row r="253" spans="1:13" s="3" customFormat="1" ht="42" customHeight="1">
      <c r="A253" s="579">
        <v>212</v>
      </c>
      <c r="B253" s="580" t="s">
        <v>2263</v>
      </c>
      <c r="C253" s="580" t="s">
        <v>2264</v>
      </c>
      <c r="D253" s="577" t="s">
        <v>208</v>
      </c>
      <c r="E253" s="577">
        <v>20000</v>
      </c>
      <c r="F253" s="577">
        <v>5000</v>
      </c>
      <c r="G253" s="581">
        <v>10000</v>
      </c>
      <c r="H253" s="579"/>
      <c r="I253" s="579">
        <v>10000</v>
      </c>
      <c r="J253" s="609" t="s">
        <v>89</v>
      </c>
      <c r="K253" s="607" t="s">
        <v>36</v>
      </c>
      <c r="L253" s="577" t="s">
        <v>1381</v>
      </c>
      <c r="M253" s="592"/>
    </row>
    <row r="254" spans="1:13" s="3" customFormat="1" ht="36.75" customHeight="1">
      <c r="A254" s="579">
        <v>213</v>
      </c>
      <c r="B254" s="580" t="s">
        <v>2265</v>
      </c>
      <c r="C254" s="580" t="s">
        <v>2266</v>
      </c>
      <c r="D254" s="577" t="s">
        <v>208</v>
      </c>
      <c r="E254" s="577">
        <v>14000</v>
      </c>
      <c r="F254" s="577">
        <v>5000</v>
      </c>
      <c r="G254" s="581">
        <v>7000</v>
      </c>
      <c r="H254" s="579"/>
      <c r="I254" s="579">
        <v>7000</v>
      </c>
      <c r="J254" s="609" t="s">
        <v>89</v>
      </c>
      <c r="K254" s="607" t="s">
        <v>36</v>
      </c>
      <c r="L254" s="577" t="s">
        <v>1381</v>
      </c>
      <c r="M254" s="592"/>
    </row>
    <row r="255" spans="1:13" s="3" customFormat="1" ht="39.75" customHeight="1">
      <c r="A255" s="579">
        <v>214</v>
      </c>
      <c r="B255" s="580" t="s">
        <v>2267</v>
      </c>
      <c r="C255" s="580" t="s">
        <v>2268</v>
      </c>
      <c r="D255" s="577" t="s">
        <v>64</v>
      </c>
      <c r="E255" s="577">
        <v>150000</v>
      </c>
      <c r="F255" s="577"/>
      <c r="G255" s="581">
        <v>25000</v>
      </c>
      <c r="H255" s="577"/>
      <c r="I255" s="579">
        <v>25000</v>
      </c>
      <c r="J255" s="609" t="s">
        <v>89</v>
      </c>
      <c r="K255" s="579" t="s">
        <v>450</v>
      </c>
      <c r="L255" s="577" t="s">
        <v>1381</v>
      </c>
      <c r="M255" s="592"/>
    </row>
    <row r="256" spans="1:13" s="3" customFormat="1" ht="39.75" customHeight="1">
      <c r="A256" s="579">
        <v>215</v>
      </c>
      <c r="B256" s="580" t="s">
        <v>2269</v>
      </c>
      <c r="C256" s="580" t="s">
        <v>2270</v>
      </c>
      <c r="D256" s="577" t="s">
        <v>34</v>
      </c>
      <c r="E256" s="577">
        <v>10000</v>
      </c>
      <c r="F256" s="577"/>
      <c r="G256" s="581">
        <v>3000</v>
      </c>
      <c r="H256" s="577"/>
      <c r="I256" s="579">
        <v>3000</v>
      </c>
      <c r="J256" s="609" t="s">
        <v>89</v>
      </c>
      <c r="K256" s="579" t="s">
        <v>271</v>
      </c>
      <c r="L256" s="577" t="s">
        <v>1381</v>
      </c>
      <c r="M256" s="592"/>
    </row>
    <row r="257" spans="1:13" s="3" customFormat="1" ht="39.75" customHeight="1">
      <c r="A257" s="579">
        <v>216</v>
      </c>
      <c r="B257" s="580" t="s">
        <v>1506</v>
      </c>
      <c r="C257" s="580" t="s">
        <v>2271</v>
      </c>
      <c r="D257" s="577" t="s">
        <v>64</v>
      </c>
      <c r="E257" s="577">
        <v>80000</v>
      </c>
      <c r="F257" s="577"/>
      <c r="G257" s="581">
        <v>5000</v>
      </c>
      <c r="H257" s="577"/>
      <c r="I257" s="579">
        <v>5000</v>
      </c>
      <c r="J257" s="609" t="s">
        <v>89</v>
      </c>
      <c r="K257" s="579" t="s">
        <v>450</v>
      </c>
      <c r="L257" s="577" t="s">
        <v>1381</v>
      </c>
      <c r="M257" s="592"/>
    </row>
    <row r="258" spans="1:13" s="3" customFormat="1" ht="39.75" customHeight="1">
      <c r="A258" s="579">
        <v>217</v>
      </c>
      <c r="B258" s="580" t="s">
        <v>2272</v>
      </c>
      <c r="C258" s="580" t="s">
        <v>2273</v>
      </c>
      <c r="D258" s="577" t="s">
        <v>233</v>
      </c>
      <c r="E258" s="577">
        <v>30000</v>
      </c>
      <c r="F258" s="577"/>
      <c r="G258" s="581">
        <v>5000</v>
      </c>
      <c r="H258" s="577"/>
      <c r="I258" s="579">
        <v>5000</v>
      </c>
      <c r="J258" s="609" t="s">
        <v>89</v>
      </c>
      <c r="K258" s="579" t="s">
        <v>106</v>
      </c>
      <c r="L258" s="577" t="s">
        <v>1381</v>
      </c>
      <c r="M258" s="592"/>
    </row>
    <row r="259" spans="1:13" s="3" customFormat="1" ht="39.75" customHeight="1">
      <c r="A259" s="579">
        <v>218</v>
      </c>
      <c r="B259" s="580" t="s">
        <v>2274</v>
      </c>
      <c r="C259" s="580" t="s">
        <v>2275</v>
      </c>
      <c r="D259" s="577" t="s">
        <v>34</v>
      </c>
      <c r="E259" s="577">
        <v>20600</v>
      </c>
      <c r="F259" s="577"/>
      <c r="G259" s="581">
        <v>6000</v>
      </c>
      <c r="H259" s="577"/>
      <c r="I259" s="579">
        <v>6000</v>
      </c>
      <c r="J259" s="609" t="s">
        <v>89</v>
      </c>
      <c r="K259" s="579" t="s">
        <v>106</v>
      </c>
      <c r="L259" s="577" t="s">
        <v>1381</v>
      </c>
      <c r="M259" s="592"/>
    </row>
    <row r="260" spans="1:13" s="3" customFormat="1" ht="36.75" customHeight="1">
      <c r="A260" s="579">
        <v>219</v>
      </c>
      <c r="B260" s="580" t="s">
        <v>2276</v>
      </c>
      <c r="C260" s="580" t="s">
        <v>2277</v>
      </c>
      <c r="D260" s="577">
        <v>2017</v>
      </c>
      <c r="E260" s="577">
        <v>5000</v>
      </c>
      <c r="F260" s="577"/>
      <c r="G260" s="581">
        <v>5000</v>
      </c>
      <c r="H260" s="579"/>
      <c r="I260" s="579">
        <v>5000</v>
      </c>
      <c r="J260" s="609" t="s">
        <v>214</v>
      </c>
      <c r="K260" s="607" t="s">
        <v>271</v>
      </c>
      <c r="L260" s="577" t="s">
        <v>1381</v>
      </c>
      <c r="M260" s="592"/>
    </row>
    <row r="261" spans="1:13" s="3" customFormat="1" ht="46.5" customHeight="1">
      <c r="A261" s="579">
        <v>220</v>
      </c>
      <c r="B261" s="592" t="s">
        <v>2278</v>
      </c>
      <c r="C261" s="580" t="s">
        <v>2279</v>
      </c>
      <c r="D261" s="579" t="s">
        <v>56</v>
      </c>
      <c r="E261" s="577">
        <v>3500</v>
      </c>
      <c r="F261" s="579">
        <v>1000</v>
      </c>
      <c r="G261" s="581">
        <v>2500</v>
      </c>
      <c r="H261" s="577"/>
      <c r="I261" s="577">
        <v>2500</v>
      </c>
      <c r="J261" s="609" t="s">
        <v>2135</v>
      </c>
      <c r="K261" s="607" t="s">
        <v>36</v>
      </c>
      <c r="L261" s="577" t="s">
        <v>1556</v>
      </c>
      <c r="M261" s="592"/>
    </row>
    <row r="262" spans="1:13" s="3" customFormat="1" ht="46.5" customHeight="1">
      <c r="A262" s="579">
        <v>221</v>
      </c>
      <c r="B262" s="592" t="s">
        <v>2280</v>
      </c>
      <c r="C262" s="580" t="s">
        <v>2281</v>
      </c>
      <c r="D262" s="579" t="s">
        <v>64</v>
      </c>
      <c r="E262" s="577">
        <v>5000</v>
      </c>
      <c r="F262" s="579"/>
      <c r="G262" s="581">
        <v>600</v>
      </c>
      <c r="H262" s="577"/>
      <c r="I262" s="577">
        <v>600</v>
      </c>
      <c r="J262" s="609" t="s">
        <v>2135</v>
      </c>
      <c r="K262" s="607" t="s">
        <v>114</v>
      </c>
      <c r="L262" s="577" t="s">
        <v>1556</v>
      </c>
      <c r="M262" s="592"/>
    </row>
    <row r="263" spans="1:13" s="3" customFormat="1" ht="48" customHeight="1">
      <c r="A263" s="579">
        <v>222</v>
      </c>
      <c r="B263" s="592" t="s">
        <v>2282</v>
      </c>
      <c r="C263" s="580" t="s">
        <v>2283</v>
      </c>
      <c r="D263" s="579" t="s">
        <v>208</v>
      </c>
      <c r="E263" s="577">
        <v>7200</v>
      </c>
      <c r="F263" s="579">
        <v>620</v>
      </c>
      <c r="G263" s="581">
        <v>5500</v>
      </c>
      <c r="H263" s="577"/>
      <c r="I263" s="577">
        <v>5500</v>
      </c>
      <c r="J263" s="609" t="s">
        <v>2140</v>
      </c>
      <c r="K263" s="607" t="s">
        <v>271</v>
      </c>
      <c r="L263" s="577" t="s">
        <v>1556</v>
      </c>
      <c r="M263" s="592"/>
    </row>
    <row r="264" spans="1:13" s="3" customFormat="1" ht="46.5" customHeight="1">
      <c r="A264" s="579">
        <v>223</v>
      </c>
      <c r="B264" s="592" t="s">
        <v>2284</v>
      </c>
      <c r="C264" s="580" t="s">
        <v>2285</v>
      </c>
      <c r="D264" s="579" t="s">
        <v>208</v>
      </c>
      <c r="E264" s="577">
        <v>7400</v>
      </c>
      <c r="F264" s="579">
        <v>680</v>
      </c>
      <c r="G264" s="581">
        <v>6000</v>
      </c>
      <c r="H264" s="577"/>
      <c r="I264" s="577">
        <v>6000</v>
      </c>
      <c r="J264" s="609" t="s">
        <v>2140</v>
      </c>
      <c r="K264" s="607" t="s">
        <v>271</v>
      </c>
      <c r="L264" s="577" t="s">
        <v>1556</v>
      </c>
      <c r="M264" s="592"/>
    </row>
    <row r="265" spans="1:13" s="2" customFormat="1" ht="49.5" customHeight="1">
      <c r="A265" s="579">
        <v>224</v>
      </c>
      <c r="B265" s="580" t="s">
        <v>2286</v>
      </c>
      <c r="C265" s="580" t="s">
        <v>2287</v>
      </c>
      <c r="D265" s="577" t="s">
        <v>1665</v>
      </c>
      <c r="E265" s="577">
        <v>14097.31</v>
      </c>
      <c r="F265" s="577">
        <v>10500</v>
      </c>
      <c r="G265" s="581">
        <v>3590</v>
      </c>
      <c r="H265" s="579"/>
      <c r="I265" s="577">
        <v>3590</v>
      </c>
      <c r="J265" s="609" t="s">
        <v>2288</v>
      </c>
      <c r="K265" s="607" t="s">
        <v>36</v>
      </c>
      <c r="L265" s="579" t="s">
        <v>1556</v>
      </c>
      <c r="M265" s="592"/>
    </row>
    <row r="266" spans="1:13" s="2" customFormat="1" ht="52.5" customHeight="1">
      <c r="A266" s="579">
        <v>225</v>
      </c>
      <c r="B266" s="580" t="s">
        <v>2289</v>
      </c>
      <c r="C266" s="580" t="s">
        <v>2290</v>
      </c>
      <c r="D266" s="577" t="s">
        <v>1717</v>
      </c>
      <c r="E266" s="577">
        <v>2000</v>
      </c>
      <c r="F266" s="577">
        <v>400</v>
      </c>
      <c r="G266" s="581">
        <v>1600</v>
      </c>
      <c r="H266" s="579"/>
      <c r="I266" s="577">
        <v>1600</v>
      </c>
      <c r="J266" s="609" t="s">
        <v>2291</v>
      </c>
      <c r="K266" s="607" t="s">
        <v>36</v>
      </c>
      <c r="L266" s="579" t="s">
        <v>1556</v>
      </c>
      <c r="M266" s="592"/>
    </row>
    <row r="267" spans="1:13" s="2" customFormat="1" ht="36" customHeight="1">
      <c r="A267" s="576" t="s">
        <v>74</v>
      </c>
      <c r="B267" s="578" t="s">
        <v>2292</v>
      </c>
      <c r="C267" s="578"/>
      <c r="D267" s="576"/>
      <c r="E267" s="576">
        <f>E268+E280</f>
        <v>7597510</v>
      </c>
      <c r="F267" s="576">
        <f>F268+F280</f>
        <v>1744246</v>
      </c>
      <c r="G267" s="575">
        <f>G268+G280</f>
        <v>639770</v>
      </c>
      <c r="H267" s="576">
        <f>H268+H280</f>
        <v>153490</v>
      </c>
      <c r="I267" s="576">
        <f>I268+I280</f>
        <v>486280</v>
      </c>
      <c r="J267" s="616"/>
      <c r="K267" s="611"/>
      <c r="L267" s="577"/>
      <c r="M267" s="580"/>
    </row>
    <row r="268" spans="1:13" s="6" customFormat="1" ht="32.25" customHeight="1">
      <c r="A268" s="576" t="s">
        <v>153</v>
      </c>
      <c r="B268" s="578" t="s">
        <v>2293</v>
      </c>
      <c r="C268" s="578"/>
      <c r="D268" s="576"/>
      <c r="E268" s="576">
        <f>SUM(E269:E279)</f>
        <v>5932320</v>
      </c>
      <c r="F268" s="576">
        <f>SUM(F269:F279)</f>
        <v>1324004</v>
      </c>
      <c r="G268" s="575">
        <f>SUM(G269:G279)</f>
        <v>286600</v>
      </c>
      <c r="H268" s="576">
        <f>SUM(H269:H279)</f>
        <v>105600</v>
      </c>
      <c r="I268" s="576">
        <f>SUM(I269:I279)</f>
        <v>181000</v>
      </c>
      <c r="J268" s="606"/>
      <c r="K268" s="607"/>
      <c r="L268" s="579"/>
      <c r="M268" s="592"/>
    </row>
    <row r="269" spans="1:13" s="3" customFormat="1" ht="41.25" customHeight="1">
      <c r="A269" s="579">
        <v>226</v>
      </c>
      <c r="B269" s="592" t="s">
        <v>2294</v>
      </c>
      <c r="C269" s="592" t="s">
        <v>2295</v>
      </c>
      <c r="D269" s="579" t="s">
        <v>1392</v>
      </c>
      <c r="E269" s="579">
        <v>296000</v>
      </c>
      <c r="F269" s="579">
        <v>27500</v>
      </c>
      <c r="G269" s="581">
        <v>5000</v>
      </c>
      <c r="H269" s="579">
        <v>5000</v>
      </c>
      <c r="I269" s="579"/>
      <c r="J269" s="609" t="s">
        <v>2296</v>
      </c>
      <c r="K269" s="607" t="s">
        <v>36</v>
      </c>
      <c r="L269" s="579" t="s">
        <v>1399</v>
      </c>
      <c r="M269" s="592"/>
    </row>
    <row r="270" spans="1:13" s="3" customFormat="1" ht="44.25" customHeight="1">
      <c r="A270" s="579">
        <v>227</v>
      </c>
      <c r="B270" s="580" t="s">
        <v>2297</v>
      </c>
      <c r="C270" s="592" t="s">
        <v>2298</v>
      </c>
      <c r="D270" s="577" t="s">
        <v>558</v>
      </c>
      <c r="E270" s="577">
        <v>60000</v>
      </c>
      <c r="F270" s="577"/>
      <c r="G270" s="581">
        <v>500</v>
      </c>
      <c r="H270" s="577">
        <v>500</v>
      </c>
      <c r="I270" s="579"/>
      <c r="J270" s="609" t="s">
        <v>2299</v>
      </c>
      <c r="K270" s="607" t="s">
        <v>331</v>
      </c>
      <c r="L270" s="579" t="s">
        <v>1399</v>
      </c>
      <c r="M270" s="580"/>
    </row>
    <row r="271" spans="1:13" s="3" customFormat="1" ht="38.25" customHeight="1">
      <c r="A271" s="579">
        <v>228</v>
      </c>
      <c r="B271" s="580" t="s">
        <v>2300</v>
      </c>
      <c r="C271" s="644" t="s">
        <v>2301</v>
      </c>
      <c r="D271" s="645" t="s">
        <v>1668</v>
      </c>
      <c r="E271" s="645">
        <v>110000</v>
      </c>
      <c r="F271" s="577">
        <v>95000</v>
      </c>
      <c r="G271" s="581">
        <f>I271+H271</f>
        <v>15000</v>
      </c>
      <c r="H271" s="579">
        <v>15000</v>
      </c>
      <c r="I271" s="579"/>
      <c r="J271" s="649" t="s">
        <v>89</v>
      </c>
      <c r="K271" s="607" t="s">
        <v>36</v>
      </c>
      <c r="L271" s="577" t="s">
        <v>1083</v>
      </c>
      <c r="M271" s="592"/>
    </row>
    <row r="272" spans="1:13" s="3" customFormat="1" ht="52.5" customHeight="1">
      <c r="A272" s="579">
        <v>229</v>
      </c>
      <c r="B272" s="580" t="s">
        <v>2302</v>
      </c>
      <c r="C272" s="644" t="s">
        <v>2303</v>
      </c>
      <c r="D272" s="645" t="s">
        <v>239</v>
      </c>
      <c r="E272" s="645">
        <v>3040500</v>
      </c>
      <c r="F272" s="577"/>
      <c r="G272" s="581">
        <v>100000</v>
      </c>
      <c r="H272" s="579"/>
      <c r="I272" s="579">
        <v>100000</v>
      </c>
      <c r="J272" s="649" t="s">
        <v>2304</v>
      </c>
      <c r="K272" s="607" t="s">
        <v>187</v>
      </c>
      <c r="L272" s="577" t="s">
        <v>1083</v>
      </c>
      <c r="M272" s="592"/>
    </row>
    <row r="273" spans="1:13" s="2" customFormat="1" ht="51" customHeight="1">
      <c r="A273" s="579">
        <v>230</v>
      </c>
      <c r="B273" s="644" t="s">
        <v>2305</v>
      </c>
      <c r="C273" s="644" t="s">
        <v>2306</v>
      </c>
      <c r="D273" s="645" t="s">
        <v>1403</v>
      </c>
      <c r="E273" s="645">
        <v>1100000</v>
      </c>
      <c r="F273" s="577">
        <v>480000</v>
      </c>
      <c r="G273" s="581">
        <v>35000</v>
      </c>
      <c r="H273" s="579">
        <v>5000</v>
      </c>
      <c r="I273" s="579">
        <v>30000</v>
      </c>
      <c r="J273" s="649" t="s">
        <v>1428</v>
      </c>
      <c r="K273" s="607" t="s">
        <v>36</v>
      </c>
      <c r="L273" s="577" t="s">
        <v>1194</v>
      </c>
      <c r="M273" s="592"/>
    </row>
    <row r="274" spans="1:13" s="2" customFormat="1" ht="56.25" customHeight="1">
      <c r="A274" s="579">
        <v>231</v>
      </c>
      <c r="B274" s="644" t="s">
        <v>2307</v>
      </c>
      <c r="C274" s="644" t="s">
        <v>2308</v>
      </c>
      <c r="D274" s="645" t="s">
        <v>34</v>
      </c>
      <c r="E274" s="645">
        <v>820</v>
      </c>
      <c r="F274" s="577"/>
      <c r="G274" s="581">
        <v>100</v>
      </c>
      <c r="H274" s="577">
        <v>100</v>
      </c>
      <c r="I274" s="579"/>
      <c r="J274" s="649" t="s">
        <v>254</v>
      </c>
      <c r="K274" s="607" t="s">
        <v>331</v>
      </c>
      <c r="L274" s="577" t="s">
        <v>1194</v>
      </c>
      <c r="M274" s="592"/>
    </row>
    <row r="275" spans="1:13" s="2" customFormat="1" ht="53.25" customHeight="1">
      <c r="A275" s="579">
        <v>232</v>
      </c>
      <c r="B275" s="580" t="s">
        <v>2309</v>
      </c>
      <c r="C275" s="580" t="s">
        <v>2310</v>
      </c>
      <c r="D275" s="577" t="s">
        <v>2311</v>
      </c>
      <c r="E275" s="577">
        <v>620000</v>
      </c>
      <c r="F275" s="577">
        <v>279524</v>
      </c>
      <c r="G275" s="581">
        <v>48000</v>
      </c>
      <c r="H275" s="577"/>
      <c r="I275" s="577">
        <v>48000</v>
      </c>
      <c r="J275" s="606" t="s">
        <v>2312</v>
      </c>
      <c r="K275" s="607" t="s">
        <v>36</v>
      </c>
      <c r="L275" s="577" t="s">
        <v>1180</v>
      </c>
      <c r="M275" s="580"/>
    </row>
    <row r="276" spans="1:13" s="3" customFormat="1" ht="59.25" customHeight="1">
      <c r="A276" s="579">
        <v>233</v>
      </c>
      <c r="B276" s="580" t="s">
        <v>2313</v>
      </c>
      <c r="C276" s="580" t="s">
        <v>2314</v>
      </c>
      <c r="D276" s="577" t="s">
        <v>1403</v>
      </c>
      <c r="E276" s="577">
        <v>200000</v>
      </c>
      <c r="F276" s="577">
        <f>133580+3400</f>
        <v>136980</v>
      </c>
      <c r="G276" s="581">
        <v>3000</v>
      </c>
      <c r="H276" s="577"/>
      <c r="I276" s="577">
        <v>3000</v>
      </c>
      <c r="J276" s="606" t="s">
        <v>2315</v>
      </c>
      <c r="K276" s="607" t="s">
        <v>36</v>
      </c>
      <c r="L276" s="577" t="s">
        <v>1180</v>
      </c>
      <c r="M276" s="580"/>
    </row>
    <row r="277" spans="1:13" s="3" customFormat="1" ht="45" customHeight="1">
      <c r="A277" s="579">
        <v>234</v>
      </c>
      <c r="B277" s="629" t="s">
        <v>2316</v>
      </c>
      <c r="C277" s="629" t="s">
        <v>2317</v>
      </c>
      <c r="D277" s="590" t="s">
        <v>2006</v>
      </c>
      <c r="E277" s="590">
        <v>275000</v>
      </c>
      <c r="F277" s="590">
        <v>265000</v>
      </c>
      <c r="G277" s="581">
        <v>10000</v>
      </c>
      <c r="H277" s="590">
        <v>10000</v>
      </c>
      <c r="I277" s="590"/>
      <c r="J277" s="612" t="s">
        <v>1410</v>
      </c>
      <c r="K277" s="607" t="s">
        <v>36</v>
      </c>
      <c r="L277" s="577" t="s">
        <v>1415</v>
      </c>
      <c r="M277" s="580"/>
    </row>
    <row r="278" spans="1:13" s="2" customFormat="1" ht="48" customHeight="1">
      <c r="A278" s="579">
        <v>235</v>
      </c>
      <c r="B278" s="644" t="s">
        <v>2318</v>
      </c>
      <c r="C278" s="644" t="s">
        <v>2319</v>
      </c>
      <c r="D278" s="645" t="s">
        <v>2122</v>
      </c>
      <c r="E278" s="645">
        <v>200000</v>
      </c>
      <c r="F278" s="577">
        <v>20000</v>
      </c>
      <c r="G278" s="581">
        <v>60000</v>
      </c>
      <c r="H278" s="577">
        <v>60000</v>
      </c>
      <c r="I278" s="579"/>
      <c r="J278" s="649" t="s">
        <v>89</v>
      </c>
      <c r="K278" s="607" t="s">
        <v>36</v>
      </c>
      <c r="L278" s="577" t="s">
        <v>1381</v>
      </c>
      <c r="M278" s="592"/>
    </row>
    <row r="279" spans="1:13" s="5" customFormat="1" ht="59.25" customHeight="1">
      <c r="A279" s="579">
        <v>236</v>
      </c>
      <c r="B279" s="592" t="s">
        <v>2320</v>
      </c>
      <c r="C279" s="592" t="s">
        <v>2321</v>
      </c>
      <c r="D279" s="579" t="s">
        <v>599</v>
      </c>
      <c r="E279" s="577">
        <v>30000</v>
      </c>
      <c r="F279" s="579">
        <v>20000</v>
      </c>
      <c r="G279" s="581">
        <v>10000</v>
      </c>
      <c r="H279" s="577">
        <v>10000</v>
      </c>
      <c r="I279" s="577"/>
      <c r="J279" s="606" t="s">
        <v>2322</v>
      </c>
      <c r="K279" s="607" t="s">
        <v>36</v>
      </c>
      <c r="L279" s="577" t="s">
        <v>1556</v>
      </c>
      <c r="M279" s="592"/>
    </row>
    <row r="280" spans="1:13" s="2" customFormat="1" ht="35.25" customHeight="1">
      <c r="A280" s="589" t="s">
        <v>190</v>
      </c>
      <c r="B280" s="603" t="s">
        <v>2323</v>
      </c>
      <c r="C280" s="603"/>
      <c r="D280" s="589"/>
      <c r="E280" s="576">
        <f>SUM(E281:E309)</f>
        <v>1665190</v>
      </c>
      <c r="F280" s="576">
        <f>SUM(F281:F309)</f>
        <v>420242</v>
      </c>
      <c r="G280" s="575">
        <f>SUM(G281:G309)</f>
        <v>353170</v>
      </c>
      <c r="H280" s="576">
        <f>SUM(H281:H309)</f>
        <v>47890</v>
      </c>
      <c r="I280" s="576">
        <f>SUM(I281:I309)</f>
        <v>305280</v>
      </c>
      <c r="J280" s="616"/>
      <c r="K280" s="611"/>
      <c r="L280" s="576"/>
      <c r="M280" s="603"/>
    </row>
    <row r="281" spans="1:13" s="8" customFormat="1" ht="48" customHeight="1">
      <c r="A281" s="1253">
        <v>237</v>
      </c>
      <c r="B281" s="1247" t="s">
        <v>2324</v>
      </c>
      <c r="C281" s="603" t="s">
        <v>2325</v>
      </c>
      <c r="D281" s="577">
        <v>2017</v>
      </c>
      <c r="E281" s="577">
        <v>23070</v>
      </c>
      <c r="F281" s="577"/>
      <c r="G281" s="581">
        <v>23070</v>
      </c>
      <c r="H281" s="634"/>
      <c r="I281" s="577">
        <v>23070</v>
      </c>
      <c r="J281" s="609" t="s">
        <v>2326</v>
      </c>
      <c r="K281" s="643" t="s">
        <v>271</v>
      </c>
      <c r="L281" s="577" t="s">
        <v>2327</v>
      </c>
      <c r="M281" s="625"/>
    </row>
    <row r="282" spans="1:13" s="8" customFormat="1" ht="48.75" customHeight="1">
      <c r="A282" s="1254"/>
      <c r="B282" s="1248"/>
      <c r="C282" s="603" t="s">
        <v>2328</v>
      </c>
      <c r="D282" s="577">
        <v>2017</v>
      </c>
      <c r="E282" s="577">
        <v>12580</v>
      </c>
      <c r="F282" s="577"/>
      <c r="G282" s="581">
        <v>12580</v>
      </c>
      <c r="H282" s="634"/>
      <c r="I282" s="577">
        <v>12580</v>
      </c>
      <c r="J282" s="609" t="s">
        <v>2329</v>
      </c>
      <c r="K282" s="643" t="s">
        <v>271</v>
      </c>
      <c r="L282" s="577" t="s">
        <v>2327</v>
      </c>
      <c r="M282" s="625"/>
    </row>
    <row r="283" spans="1:13" s="8" customFormat="1" ht="41.25" customHeight="1">
      <c r="A283" s="1254"/>
      <c r="B283" s="1248"/>
      <c r="C283" s="603" t="s">
        <v>2330</v>
      </c>
      <c r="D283" s="577">
        <v>2017</v>
      </c>
      <c r="E283" s="577">
        <v>60000</v>
      </c>
      <c r="F283" s="577"/>
      <c r="G283" s="581">
        <v>60000</v>
      </c>
      <c r="H283" s="634"/>
      <c r="I283" s="577">
        <v>60000</v>
      </c>
      <c r="J283" s="609" t="s">
        <v>2331</v>
      </c>
      <c r="K283" s="643" t="s">
        <v>271</v>
      </c>
      <c r="L283" s="577" t="s">
        <v>2332</v>
      </c>
      <c r="M283" s="625"/>
    </row>
    <row r="284" spans="1:13" s="8" customFormat="1" ht="47.25" customHeight="1">
      <c r="A284" s="1254"/>
      <c r="B284" s="1248"/>
      <c r="C284" s="603" t="s">
        <v>2333</v>
      </c>
      <c r="D284" s="634">
        <v>2017</v>
      </c>
      <c r="E284" s="634">
        <v>15000</v>
      </c>
      <c r="F284" s="634"/>
      <c r="G284" s="647">
        <v>15000</v>
      </c>
      <c r="H284" s="634"/>
      <c r="I284" s="579">
        <v>15000</v>
      </c>
      <c r="J284" s="609" t="s">
        <v>2334</v>
      </c>
      <c r="K284" s="643" t="s">
        <v>271</v>
      </c>
      <c r="L284" s="579" t="s">
        <v>2335</v>
      </c>
      <c r="M284" s="625"/>
    </row>
    <row r="285" spans="1:13" s="8" customFormat="1" ht="45" customHeight="1">
      <c r="A285" s="1254"/>
      <c r="B285" s="1248"/>
      <c r="C285" s="603" t="s">
        <v>2336</v>
      </c>
      <c r="D285" s="634">
        <v>2017</v>
      </c>
      <c r="E285" s="634">
        <v>14000</v>
      </c>
      <c r="F285" s="634"/>
      <c r="G285" s="647">
        <v>14000</v>
      </c>
      <c r="H285" s="634"/>
      <c r="I285" s="579">
        <v>14000</v>
      </c>
      <c r="J285" s="609" t="s">
        <v>2337</v>
      </c>
      <c r="K285" s="643" t="s">
        <v>271</v>
      </c>
      <c r="L285" s="579" t="s">
        <v>2338</v>
      </c>
      <c r="M285" s="625"/>
    </row>
    <row r="286" spans="1:13" s="8" customFormat="1" ht="45" customHeight="1">
      <c r="A286" s="1254"/>
      <c r="B286" s="1248"/>
      <c r="C286" s="603" t="s">
        <v>2339</v>
      </c>
      <c r="D286" s="634">
        <v>2017</v>
      </c>
      <c r="E286" s="634">
        <v>4900</v>
      </c>
      <c r="F286" s="634"/>
      <c r="G286" s="647">
        <v>4900</v>
      </c>
      <c r="H286" s="634"/>
      <c r="I286" s="579">
        <v>4900</v>
      </c>
      <c r="J286" s="609" t="s">
        <v>2340</v>
      </c>
      <c r="K286" s="643" t="s">
        <v>271</v>
      </c>
      <c r="L286" s="579" t="s">
        <v>2338</v>
      </c>
      <c r="M286" s="625"/>
    </row>
    <row r="287" spans="1:13" s="8" customFormat="1" ht="45" customHeight="1">
      <c r="A287" s="1255"/>
      <c r="B287" s="1249"/>
      <c r="C287" s="603" t="s">
        <v>2341</v>
      </c>
      <c r="D287" s="634">
        <v>2017</v>
      </c>
      <c r="E287" s="634">
        <v>10000</v>
      </c>
      <c r="F287" s="634"/>
      <c r="G287" s="647">
        <v>9800</v>
      </c>
      <c r="H287" s="634"/>
      <c r="I287" s="579">
        <v>9800</v>
      </c>
      <c r="J287" s="609" t="s">
        <v>2342</v>
      </c>
      <c r="K287" s="643" t="s">
        <v>271</v>
      </c>
      <c r="L287" s="579" t="s">
        <v>3188</v>
      </c>
      <c r="M287" s="625"/>
    </row>
    <row r="288" spans="1:13" s="2" customFormat="1" ht="43.5" customHeight="1">
      <c r="A288" s="577">
        <v>238</v>
      </c>
      <c r="B288" s="592" t="s">
        <v>2344</v>
      </c>
      <c r="C288" s="592" t="s">
        <v>2345</v>
      </c>
      <c r="D288" s="579" t="s">
        <v>208</v>
      </c>
      <c r="E288" s="579">
        <v>6000</v>
      </c>
      <c r="F288" s="579">
        <v>4000</v>
      </c>
      <c r="G288" s="581">
        <v>1000</v>
      </c>
      <c r="H288" s="579">
        <v>1000</v>
      </c>
      <c r="I288" s="577"/>
      <c r="J288" s="606" t="s">
        <v>1333</v>
      </c>
      <c r="K288" s="607" t="s">
        <v>36</v>
      </c>
      <c r="L288" s="579" t="s">
        <v>2346</v>
      </c>
      <c r="M288" s="580"/>
    </row>
    <row r="289" spans="1:13" s="5" customFormat="1" ht="44.25" customHeight="1">
      <c r="A289" s="577">
        <v>239</v>
      </c>
      <c r="B289" s="592" t="s">
        <v>2347</v>
      </c>
      <c r="C289" s="592" t="s">
        <v>2348</v>
      </c>
      <c r="D289" s="579" t="s">
        <v>208</v>
      </c>
      <c r="E289" s="577">
        <v>15000</v>
      </c>
      <c r="F289" s="579">
        <v>1000</v>
      </c>
      <c r="G289" s="581">
        <v>14000</v>
      </c>
      <c r="H289" s="577"/>
      <c r="I289" s="577">
        <v>14000</v>
      </c>
      <c r="J289" s="606" t="s">
        <v>89</v>
      </c>
      <c r="K289" s="607" t="s">
        <v>36</v>
      </c>
      <c r="L289" s="577" t="s">
        <v>1399</v>
      </c>
      <c r="M289" s="592"/>
    </row>
    <row r="290" spans="1:13" s="5" customFormat="1" ht="48" customHeight="1">
      <c r="A290" s="577">
        <v>240</v>
      </c>
      <c r="B290" s="592" t="s">
        <v>2349</v>
      </c>
      <c r="C290" s="592" t="s">
        <v>2350</v>
      </c>
      <c r="D290" s="579" t="s">
        <v>1665</v>
      </c>
      <c r="E290" s="577">
        <v>5640</v>
      </c>
      <c r="F290" s="579">
        <v>2740</v>
      </c>
      <c r="G290" s="581">
        <v>2900</v>
      </c>
      <c r="H290" s="577"/>
      <c r="I290" s="577">
        <v>2900</v>
      </c>
      <c r="J290" s="606" t="s">
        <v>2351</v>
      </c>
      <c r="K290" s="607" t="s">
        <v>36</v>
      </c>
      <c r="L290" s="577" t="s">
        <v>1399</v>
      </c>
      <c r="M290" s="592"/>
    </row>
    <row r="291" spans="1:13" s="5" customFormat="1" ht="57.75" customHeight="1">
      <c r="A291" s="1253">
        <v>241</v>
      </c>
      <c r="B291" s="1247" t="s">
        <v>2352</v>
      </c>
      <c r="C291" s="603" t="s">
        <v>2353</v>
      </c>
      <c r="D291" s="579" t="s">
        <v>883</v>
      </c>
      <c r="E291" s="577">
        <v>200000</v>
      </c>
      <c r="F291" s="579">
        <v>30000</v>
      </c>
      <c r="G291" s="581">
        <v>30000</v>
      </c>
      <c r="H291" s="577"/>
      <c r="I291" s="577">
        <v>30000</v>
      </c>
      <c r="J291" s="606" t="s">
        <v>2354</v>
      </c>
      <c r="K291" s="607" t="s">
        <v>36</v>
      </c>
      <c r="L291" s="577" t="s">
        <v>1399</v>
      </c>
      <c r="M291" s="592"/>
    </row>
    <row r="292" spans="1:13" s="5" customFormat="1" ht="52.5" customHeight="1">
      <c r="A292" s="1255"/>
      <c r="B292" s="1249"/>
      <c r="C292" s="603" t="s">
        <v>2355</v>
      </c>
      <c r="D292" s="579" t="s">
        <v>2053</v>
      </c>
      <c r="E292" s="577">
        <v>50000</v>
      </c>
      <c r="F292" s="579">
        <v>3000</v>
      </c>
      <c r="G292" s="581">
        <v>12000</v>
      </c>
      <c r="H292" s="577"/>
      <c r="I292" s="577">
        <v>12000</v>
      </c>
      <c r="J292" s="606" t="s">
        <v>2356</v>
      </c>
      <c r="K292" s="607" t="s">
        <v>36</v>
      </c>
      <c r="L292" s="577" t="s">
        <v>1399</v>
      </c>
      <c r="M292" s="592"/>
    </row>
    <row r="293" spans="1:13" s="5" customFormat="1" ht="66" customHeight="1">
      <c r="A293" s="577">
        <v>242</v>
      </c>
      <c r="B293" s="592" t="s">
        <v>2357</v>
      </c>
      <c r="C293" s="592" t="s">
        <v>2358</v>
      </c>
      <c r="D293" s="579" t="s">
        <v>1665</v>
      </c>
      <c r="E293" s="577">
        <v>50000</v>
      </c>
      <c r="F293" s="579">
        <v>35990</v>
      </c>
      <c r="G293" s="581">
        <v>15000</v>
      </c>
      <c r="H293" s="577"/>
      <c r="I293" s="577">
        <v>15000</v>
      </c>
      <c r="J293" s="606" t="s">
        <v>2359</v>
      </c>
      <c r="K293" s="607" t="s">
        <v>36</v>
      </c>
      <c r="L293" s="577" t="s">
        <v>1399</v>
      </c>
      <c r="M293" s="592"/>
    </row>
    <row r="294" spans="1:13" s="5" customFormat="1" ht="40.5" customHeight="1">
      <c r="A294" s="577">
        <v>243</v>
      </c>
      <c r="B294" s="592" t="s">
        <v>2360</v>
      </c>
      <c r="C294" s="592" t="s">
        <v>2361</v>
      </c>
      <c r="D294" s="579" t="s">
        <v>558</v>
      </c>
      <c r="E294" s="577">
        <v>25000</v>
      </c>
      <c r="F294" s="579"/>
      <c r="G294" s="581">
        <v>4000</v>
      </c>
      <c r="H294" s="577"/>
      <c r="I294" s="577">
        <v>4000</v>
      </c>
      <c r="J294" s="606" t="s">
        <v>2362</v>
      </c>
      <c r="K294" s="607" t="s">
        <v>331</v>
      </c>
      <c r="L294" s="577" t="s">
        <v>1399</v>
      </c>
      <c r="M294" s="592"/>
    </row>
    <row r="295" spans="1:13" s="3" customFormat="1" ht="42" customHeight="1">
      <c r="A295" s="577">
        <v>244</v>
      </c>
      <c r="B295" s="580" t="s">
        <v>2363</v>
      </c>
      <c r="C295" s="592" t="s">
        <v>2364</v>
      </c>
      <c r="D295" s="579" t="s">
        <v>208</v>
      </c>
      <c r="E295" s="579">
        <v>3000</v>
      </c>
      <c r="F295" s="579"/>
      <c r="G295" s="581">
        <v>500</v>
      </c>
      <c r="H295" s="579"/>
      <c r="I295" s="579">
        <v>500</v>
      </c>
      <c r="J295" s="609" t="s">
        <v>1184</v>
      </c>
      <c r="K295" s="607" t="s">
        <v>90</v>
      </c>
      <c r="L295" s="577" t="s">
        <v>1083</v>
      </c>
      <c r="M295" s="580"/>
    </row>
    <row r="296" spans="1:13" s="2" customFormat="1" ht="42" customHeight="1">
      <c r="A296" s="577">
        <v>245</v>
      </c>
      <c r="B296" s="592" t="s">
        <v>2365</v>
      </c>
      <c r="C296" s="592" t="s">
        <v>2366</v>
      </c>
      <c r="D296" s="579" t="s">
        <v>582</v>
      </c>
      <c r="E296" s="579">
        <v>235000</v>
      </c>
      <c r="F296" s="579">
        <v>44000</v>
      </c>
      <c r="G296" s="581">
        <f>I296+H296</f>
        <v>10000</v>
      </c>
      <c r="H296" s="579"/>
      <c r="I296" s="577">
        <v>10000</v>
      </c>
      <c r="J296" s="606" t="s">
        <v>2367</v>
      </c>
      <c r="K296" s="607" t="s">
        <v>36</v>
      </c>
      <c r="L296" s="579" t="s">
        <v>1083</v>
      </c>
      <c r="M296" s="580"/>
    </row>
    <row r="297" spans="1:13" s="2" customFormat="1" ht="50.25" customHeight="1">
      <c r="A297" s="577">
        <v>246</v>
      </c>
      <c r="B297" s="592" t="s">
        <v>2368</v>
      </c>
      <c r="C297" s="592" t="s">
        <v>2369</v>
      </c>
      <c r="D297" s="579" t="s">
        <v>1665</v>
      </c>
      <c r="E297" s="579">
        <v>28000</v>
      </c>
      <c r="F297" s="579">
        <v>9000</v>
      </c>
      <c r="G297" s="581">
        <v>9000</v>
      </c>
      <c r="H297" s="579"/>
      <c r="I297" s="577">
        <v>9000</v>
      </c>
      <c r="J297" s="606" t="s">
        <v>2370</v>
      </c>
      <c r="K297" s="607" t="s">
        <v>36</v>
      </c>
      <c r="L297" s="579" t="s">
        <v>1083</v>
      </c>
      <c r="M297" s="580"/>
    </row>
    <row r="298" spans="1:13" s="2" customFormat="1" ht="39.75" customHeight="1">
      <c r="A298" s="577">
        <v>247</v>
      </c>
      <c r="B298" s="592" t="s">
        <v>2371</v>
      </c>
      <c r="C298" s="592" t="s">
        <v>2372</v>
      </c>
      <c r="D298" s="579" t="s">
        <v>48</v>
      </c>
      <c r="E298" s="579">
        <v>28200</v>
      </c>
      <c r="F298" s="579">
        <v>20000</v>
      </c>
      <c r="G298" s="581">
        <v>6000</v>
      </c>
      <c r="H298" s="579"/>
      <c r="I298" s="577">
        <v>6000</v>
      </c>
      <c r="J298" s="606" t="s">
        <v>89</v>
      </c>
      <c r="K298" s="607" t="s">
        <v>36</v>
      </c>
      <c r="L298" s="579" t="s">
        <v>1083</v>
      </c>
      <c r="M298" s="580"/>
    </row>
    <row r="299" spans="1:13" s="3" customFormat="1" ht="48.75" customHeight="1">
      <c r="A299" s="577">
        <v>248</v>
      </c>
      <c r="B299" s="580" t="s">
        <v>2373</v>
      </c>
      <c r="C299" s="580" t="s">
        <v>2374</v>
      </c>
      <c r="D299" s="577" t="s">
        <v>48</v>
      </c>
      <c r="E299" s="577">
        <v>100000</v>
      </c>
      <c r="F299" s="577">
        <v>50700</v>
      </c>
      <c r="G299" s="581">
        <v>20000</v>
      </c>
      <c r="H299" s="579"/>
      <c r="I299" s="577">
        <v>20000</v>
      </c>
      <c r="J299" s="609" t="s">
        <v>2375</v>
      </c>
      <c r="K299" s="607" t="s">
        <v>36</v>
      </c>
      <c r="L299" s="577" t="s">
        <v>1194</v>
      </c>
      <c r="M299" s="592"/>
    </row>
    <row r="300" spans="1:13" s="3" customFormat="1" ht="43.5" customHeight="1">
      <c r="A300" s="577">
        <v>249</v>
      </c>
      <c r="B300" s="580" t="s">
        <v>2376</v>
      </c>
      <c r="C300" s="580" t="s">
        <v>2377</v>
      </c>
      <c r="D300" s="577" t="s">
        <v>48</v>
      </c>
      <c r="E300" s="577">
        <v>31000</v>
      </c>
      <c r="F300" s="577">
        <v>12000</v>
      </c>
      <c r="G300" s="581">
        <v>4800</v>
      </c>
      <c r="H300" s="579"/>
      <c r="I300" s="577">
        <v>4800</v>
      </c>
      <c r="J300" s="609" t="s">
        <v>2378</v>
      </c>
      <c r="K300" s="607" t="s">
        <v>36</v>
      </c>
      <c r="L300" s="577" t="s">
        <v>1194</v>
      </c>
      <c r="M300" s="592"/>
    </row>
    <row r="301" spans="1:13" s="3" customFormat="1" ht="57.75" customHeight="1">
      <c r="A301" s="577">
        <v>250</v>
      </c>
      <c r="B301" s="580" t="s">
        <v>2379</v>
      </c>
      <c r="C301" s="580" t="s">
        <v>2380</v>
      </c>
      <c r="D301" s="577" t="s">
        <v>1151</v>
      </c>
      <c r="E301" s="577">
        <v>22000</v>
      </c>
      <c r="F301" s="577">
        <v>10000</v>
      </c>
      <c r="G301" s="581">
        <v>9500</v>
      </c>
      <c r="H301" s="579"/>
      <c r="I301" s="577">
        <v>9500</v>
      </c>
      <c r="J301" s="609" t="s">
        <v>2381</v>
      </c>
      <c r="K301" s="607" t="s">
        <v>36</v>
      </c>
      <c r="L301" s="577" t="s">
        <v>1180</v>
      </c>
      <c r="M301" s="592"/>
    </row>
    <row r="302" spans="1:13" s="3" customFormat="1" ht="57.75" customHeight="1">
      <c r="A302" s="577">
        <v>251</v>
      </c>
      <c r="B302" s="592" t="s">
        <v>2382</v>
      </c>
      <c r="C302" s="592" t="s">
        <v>2383</v>
      </c>
      <c r="D302" s="577" t="s">
        <v>48</v>
      </c>
      <c r="E302" s="577">
        <v>38400</v>
      </c>
      <c r="F302" s="577">
        <v>17090</v>
      </c>
      <c r="G302" s="581">
        <v>780</v>
      </c>
      <c r="H302" s="577">
        <v>290</v>
      </c>
      <c r="I302" s="577">
        <v>490</v>
      </c>
      <c r="J302" s="609" t="s">
        <v>89</v>
      </c>
      <c r="K302" s="579" t="s">
        <v>36</v>
      </c>
      <c r="L302" s="577" t="s">
        <v>1415</v>
      </c>
      <c r="M302" s="592"/>
    </row>
    <row r="303" spans="1:13" s="3" customFormat="1" ht="39.75" customHeight="1">
      <c r="A303" s="577">
        <v>252</v>
      </c>
      <c r="B303" s="580" t="s">
        <v>2384</v>
      </c>
      <c r="C303" s="580" t="s">
        <v>2385</v>
      </c>
      <c r="D303" s="577" t="s">
        <v>558</v>
      </c>
      <c r="E303" s="577">
        <v>28000</v>
      </c>
      <c r="F303" s="577"/>
      <c r="G303" s="581">
        <v>1000</v>
      </c>
      <c r="H303" s="579">
        <v>1000</v>
      </c>
      <c r="I303" s="577"/>
      <c r="J303" s="609" t="s">
        <v>89</v>
      </c>
      <c r="K303" s="607" t="s">
        <v>331</v>
      </c>
      <c r="L303" s="577" t="s">
        <v>1399</v>
      </c>
      <c r="M303" s="592"/>
    </row>
    <row r="304" spans="1:13" s="3" customFormat="1" ht="45" customHeight="1">
      <c r="A304" s="577">
        <v>253</v>
      </c>
      <c r="B304" s="580" t="s">
        <v>2386</v>
      </c>
      <c r="C304" s="580" t="s">
        <v>2387</v>
      </c>
      <c r="D304" s="577" t="s">
        <v>208</v>
      </c>
      <c r="E304" s="577">
        <v>100000</v>
      </c>
      <c r="F304" s="577">
        <v>21242</v>
      </c>
      <c r="G304" s="581">
        <v>20000</v>
      </c>
      <c r="H304" s="579"/>
      <c r="I304" s="577">
        <v>20000</v>
      </c>
      <c r="J304" s="609" t="s">
        <v>2388</v>
      </c>
      <c r="K304" s="607" t="s">
        <v>36</v>
      </c>
      <c r="L304" s="577" t="s">
        <v>1399</v>
      </c>
      <c r="M304" s="592"/>
    </row>
    <row r="305" spans="1:13" s="3" customFormat="1" ht="45" customHeight="1">
      <c r="A305" s="577">
        <v>254</v>
      </c>
      <c r="B305" s="580" t="s">
        <v>2389</v>
      </c>
      <c r="C305" s="580" t="s">
        <v>2390</v>
      </c>
      <c r="D305" s="577" t="s">
        <v>64</v>
      </c>
      <c r="E305" s="577">
        <v>5000</v>
      </c>
      <c r="F305" s="577"/>
      <c r="G305" s="581">
        <v>100</v>
      </c>
      <c r="H305" s="577">
        <v>100</v>
      </c>
      <c r="I305" s="577"/>
      <c r="J305" s="609" t="s">
        <v>118</v>
      </c>
      <c r="K305" s="607" t="s">
        <v>646</v>
      </c>
      <c r="L305" s="577" t="s">
        <v>1399</v>
      </c>
      <c r="M305" s="592"/>
    </row>
    <row r="306" spans="1:13" s="3" customFormat="1" ht="44.25" customHeight="1">
      <c r="A306" s="577">
        <v>255</v>
      </c>
      <c r="B306" s="580" t="s">
        <v>2391</v>
      </c>
      <c r="C306" s="580" t="s">
        <v>2392</v>
      </c>
      <c r="D306" s="577" t="s">
        <v>48</v>
      </c>
      <c r="E306" s="577">
        <v>12000</v>
      </c>
      <c r="F306" s="577">
        <v>3500</v>
      </c>
      <c r="G306" s="581">
        <v>7000</v>
      </c>
      <c r="H306" s="579"/>
      <c r="I306" s="577">
        <v>7000</v>
      </c>
      <c r="J306" s="609" t="s">
        <v>2393</v>
      </c>
      <c r="K306" s="607" t="s">
        <v>36</v>
      </c>
      <c r="L306" s="577" t="s">
        <v>1083</v>
      </c>
      <c r="M306" s="592"/>
    </row>
    <row r="307" spans="1:13" s="3" customFormat="1" ht="49.5" customHeight="1">
      <c r="A307" s="577">
        <v>256</v>
      </c>
      <c r="B307" s="580" t="s">
        <v>2394</v>
      </c>
      <c r="C307" s="580" t="s">
        <v>2395</v>
      </c>
      <c r="D307" s="577" t="s">
        <v>2396</v>
      </c>
      <c r="E307" s="577">
        <v>500000</v>
      </c>
      <c r="F307" s="577">
        <v>124000</v>
      </c>
      <c r="G307" s="581">
        <v>40000</v>
      </c>
      <c r="H307" s="579">
        <v>40000</v>
      </c>
      <c r="I307" s="577"/>
      <c r="J307" s="609" t="s">
        <v>89</v>
      </c>
      <c r="K307" s="607" t="s">
        <v>36</v>
      </c>
      <c r="L307" s="577" t="s">
        <v>1381</v>
      </c>
      <c r="M307" s="592"/>
    </row>
    <row r="308" spans="1:13" s="3" customFormat="1" ht="44.25" customHeight="1">
      <c r="A308" s="577">
        <v>257</v>
      </c>
      <c r="B308" s="580" t="s">
        <v>2397</v>
      </c>
      <c r="C308" s="580" t="s">
        <v>581</v>
      </c>
      <c r="D308" s="577" t="s">
        <v>1151</v>
      </c>
      <c r="E308" s="577">
        <v>35000</v>
      </c>
      <c r="F308" s="577">
        <v>24320</v>
      </c>
      <c r="G308" s="581">
        <v>5500</v>
      </c>
      <c r="H308" s="579">
        <v>5500</v>
      </c>
      <c r="I308" s="579"/>
      <c r="J308" s="609" t="s">
        <v>89</v>
      </c>
      <c r="K308" s="607" t="s">
        <v>36</v>
      </c>
      <c r="L308" s="577" t="s">
        <v>1415</v>
      </c>
      <c r="M308" s="592"/>
    </row>
    <row r="309" spans="1:13" s="3" customFormat="1" ht="44.25" customHeight="1">
      <c r="A309" s="577">
        <v>258</v>
      </c>
      <c r="B309" s="580" t="s">
        <v>2398</v>
      </c>
      <c r="C309" s="580" t="s">
        <v>2399</v>
      </c>
      <c r="D309" s="577" t="s">
        <v>1151</v>
      </c>
      <c r="E309" s="577">
        <v>8400</v>
      </c>
      <c r="F309" s="577">
        <v>7660</v>
      </c>
      <c r="G309" s="581">
        <v>740</v>
      </c>
      <c r="H309" s="579"/>
      <c r="I309" s="577">
        <v>740</v>
      </c>
      <c r="J309" s="609" t="s">
        <v>89</v>
      </c>
      <c r="K309" s="607" t="s">
        <v>36</v>
      </c>
      <c r="L309" s="577" t="s">
        <v>1556</v>
      </c>
      <c r="M309" s="592"/>
    </row>
    <row r="310" spans="1:13" s="5" customFormat="1" ht="38.25" customHeight="1">
      <c r="A310" s="589" t="s">
        <v>586</v>
      </c>
      <c r="B310" s="578" t="s">
        <v>2400</v>
      </c>
      <c r="C310" s="578"/>
      <c r="D310" s="576"/>
      <c r="E310" s="576">
        <f>E311+E333+E396</f>
        <v>10583925.189999999</v>
      </c>
      <c r="F310" s="576">
        <f>F311+F333+F396</f>
        <v>2599542.2999999998</v>
      </c>
      <c r="G310" s="575">
        <f>G311+G333+G396</f>
        <v>1777939</v>
      </c>
      <c r="H310" s="576">
        <f>H311+H333+H396</f>
        <v>408594</v>
      </c>
      <c r="I310" s="576">
        <f>I311+I333+I396</f>
        <v>1369345</v>
      </c>
      <c r="J310" s="616"/>
      <c r="K310" s="611"/>
      <c r="L310" s="576"/>
      <c r="M310" s="603"/>
    </row>
    <row r="311" spans="1:13" s="3" customFormat="1" ht="39.75" customHeight="1">
      <c r="A311" s="576" t="s">
        <v>29</v>
      </c>
      <c r="B311" s="578" t="s">
        <v>2401</v>
      </c>
      <c r="C311" s="578"/>
      <c r="D311" s="576"/>
      <c r="E311" s="576">
        <f>SUM(E312:E332)</f>
        <v>2845669</v>
      </c>
      <c r="F311" s="576">
        <f>SUM(F312:F332)</f>
        <v>526332</v>
      </c>
      <c r="G311" s="575">
        <f>SUM(G312:G332)</f>
        <v>359961</v>
      </c>
      <c r="H311" s="576">
        <f>SUM(H312:H332)</f>
        <v>37961</v>
      </c>
      <c r="I311" s="576">
        <f>SUM(I312:I332)</f>
        <v>322000</v>
      </c>
      <c r="J311" s="606"/>
      <c r="K311" s="607"/>
      <c r="L311" s="577"/>
      <c r="M311" s="580"/>
    </row>
    <row r="312" spans="1:13" s="2" customFormat="1" ht="64.5" customHeight="1">
      <c r="A312" s="577">
        <v>259</v>
      </c>
      <c r="B312" s="580" t="s">
        <v>2402</v>
      </c>
      <c r="C312" s="580" t="s">
        <v>2403</v>
      </c>
      <c r="D312" s="577">
        <v>2017</v>
      </c>
      <c r="E312" s="577">
        <v>1200</v>
      </c>
      <c r="F312" s="577"/>
      <c r="G312" s="581">
        <v>1200</v>
      </c>
      <c r="H312" s="577">
        <v>1200</v>
      </c>
      <c r="I312" s="577"/>
      <c r="J312" s="606" t="s">
        <v>105</v>
      </c>
      <c r="K312" s="607" t="s">
        <v>90</v>
      </c>
      <c r="L312" s="577" t="s">
        <v>2404</v>
      </c>
      <c r="M312" s="580" t="s">
        <v>2405</v>
      </c>
    </row>
    <row r="313" spans="1:13" s="6" customFormat="1" ht="55.5" customHeight="1">
      <c r="A313" s="577">
        <v>260</v>
      </c>
      <c r="B313" s="592" t="s">
        <v>2406</v>
      </c>
      <c r="C313" s="592" t="s">
        <v>2407</v>
      </c>
      <c r="D313" s="579" t="s">
        <v>599</v>
      </c>
      <c r="E313" s="579">
        <v>40332</v>
      </c>
      <c r="F313" s="579">
        <v>6000</v>
      </c>
      <c r="G313" s="581">
        <v>5000</v>
      </c>
      <c r="H313" s="579">
        <v>5000</v>
      </c>
      <c r="I313" s="579"/>
      <c r="J313" s="609" t="s">
        <v>2408</v>
      </c>
      <c r="K313" s="607" t="s">
        <v>36</v>
      </c>
      <c r="L313" s="579" t="s">
        <v>1399</v>
      </c>
      <c r="M313" s="592"/>
    </row>
    <row r="314" spans="1:13" s="3" customFormat="1" ht="48" customHeight="1">
      <c r="A314" s="577">
        <v>261</v>
      </c>
      <c r="B314" s="580" t="s">
        <v>2409</v>
      </c>
      <c r="C314" s="580" t="s">
        <v>2410</v>
      </c>
      <c r="D314" s="577" t="s">
        <v>2037</v>
      </c>
      <c r="E314" s="577">
        <v>560000</v>
      </c>
      <c r="F314" s="577">
        <v>100000</v>
      </c>
      <c r="G314" s="581">
        <v>104000</v>
      </c>
      <c r="H314" s="579">
        <v>1000</v>
      </c>
      <c r="I314" s="577">
        <v>103000</v>
      </c>
      <c r="J314" s="609" t="s">
        <v>2411</v>
      </c>
      <c r="K314" s="607" t="s">
        <v>36</v>
      </c>
      <c r="L314" s="577" t="s">
        <v>1399</v>
      </c>
      <c r="M314" s="592"/>
    </row>
    <row r="315" spans="1:13" s="6" customFormat="1" ht="54" customHeight="1">
      <c r="A315" s="577">
        <v>262</v>
      </c>
      <c r="B315" s="592" t="s">
        <v>2412</v>
      </c>
      <c r="C315" s="592" t="s">
        <v>2413</v>
      </c>
      <c r="D315" s="579" t="s">
        <v>883</v>
      </c>
      <c r="E315" s="579">
        <v>20000</v>
      </c>
      <c r="F315" s="579">
        <v>50</v>
      </c>
      <c r="G315" s="581">
        <v>500</v>
      </c>
      <c r="H315" s="579">
        <v>500</v>
      </c>
      <c r="I315" s="579"/>
      <c r="J315" s="609" t="s">
        <v>2414</v>
      </c>
      <c r="K315" s="607" t="s">
        <v>331</v>
      </c>
      <c r="L315" s="579" t="s">
        <v>1399</v>
      </c>
      <c r="M315" s="592"/>
    </row>
    <row r="316" spans="1:13" s="3" customFormat="1" ht="48" customHeight="1">
      <c r="A316" s="577">
        <v>263</v>
      </c>
      <c r="B316" s="580" t="s">
        <v>2415</v>
      </c>
      <c r="C316" s="592" t="s">
        <v>2416</v>
      </c>
      <c r="D316" s="577">
        <v>2017</v>
      </c>
      <c r="E316" s="577">
        <v>1500</v>
      </c>
      <c r="F316" s="577"/>
      <c r="G316" s="581">
        <v>1500</v>
      </c>
      <c r="H316" s="577">
        <v>1500</v>
      </c>
      <c r="I316" s="579"/>
      <c r="J316" s="609" t="s">
        <v>105</v>
      </c>
      <c r="K316" s="607" t="s">
        <v>160</v>
      </c>
      <c r="L316" s="579" t="s">
        <v>1399</v>
      </c>
      <c r="M316" s="580"/>
    </row>
    <row r="317" spans="1:13" s="3" customFormat="1" ht="41.25" customHeight="1">
      <c r="A317" s="577">
        <v>264</v>
      </c>
      <c r="B317" s="580" t="s">
        <v>2417</v>
      </c>
      <c r="C317" s="592" t="s">
        <v>2418</v>
      </c>
      <c r="D317" s="577" t="s">
        <v>1717</v>
      </c>
      <c r="E317" s="577">
        <v>212</v>
      </c>
      <c r="F317" s="577">
        <v>109</v>
      </c>
      <c r="G317" s="581">
        <v>103</v>
      </c>
      <c r="H317" s="577">
        <v>103</v>
      </c>
      <c r="I317" s="579"/>
      <c r="J317" s="609" t="s">
        <v>105</v>
      </c>
      <c r="K317" s="607" t="s">
        <v>36</v>
      </c>
      <c r="L317" s="579" t="s">
        <v>1399</v>
      </c>
      <c r="M317" s="580"/>
    </row>
    <row r="318" spans="1:13" s="6" customFormat="1" ht="50.25" customHeight="1">
      <c r="A318" s="577">
        <v>265</v>
      </c>
      <c r="B318" s="580" t="s">
        <v>2419</v>
      </c>
      <c r="C318" s="580" t="s">
        <v>2420</v>
      </c>
      <c r="D318" s="577" t="s">
        <v>883</v>
      </c>
      <c r="E318" s="577">
        <v>20000</v>
      </c>
      <c r="F318" s="577">
        <v>300</v>
      </c>
      <c r="G318" s="581">
        <v>2600</v>
      </c>
      <c r="H318" s="579">
        <v>2600</v>
      </c>
      <c r="I318" s="577"/>
      <c r="J318" s="609" t="s">
        <v>2421</v>
      </c>
      <c r="K318" s="579" t="s">
        <v>36</v>
      </c>
      <c r="L318" s="577" t="s">
        <v>1083</v>
      </c>
      <c r="M318" s="592"/>
    </row>
    <row r="319" spans="1:13" s="2" customFormat="1" ht="46.5" customHeight="1">
      <c r="A319" s="577">
        <v>266</v>
      </c>
      <c r="B319" s="580" t="s">
        <v>2422</v>
      </c>
      <c r="C319" s="580" t="s">
        <v>2423</v>
      </c>
      <c r="D319" s="577" t="s">
        <v>208</v>
      </c>
      <c r="E319" s="577">
        <v>3000</v>
      </c>
      <c r="F319" s="577">
        <v>223</v>
      </c>
      <c r="G319" s="581">
        <v>1000</v>
      </c>
      <c r="H319" s="577">
        <v>1000</v>
      </c>
      <c r="I319" s="577"/>
      <c r="J319" s="609" t="s">
        <v>118</v>
      </c>
      <c r="K319" s="579" t="s">
        <v>646</v>
      </c>
      <c r="L319" s="579" t="s">
        <v>1194</v>
      </c>
      <c r="M319" s="592"/>
    </row>
    <row r="320" spans="1:13" s="7" customFormat="1" ht="52.5" customHeight="1">
      <c r="A320" s="577">
        <v>267</v>
      </c>
      <c r="B320" s="580" t="s">
        <v>2424</v>
      </c>
      <c r="C320" s="580" t="s">
        <v>2425</v>
      </c>
      <c r="D320" s="577" t="s">
        <v>1813</v>
      </c>
      <c r="E320" s="577">
        <v>12500</v>
      </c>
      <c r="F320" s="577">
        <v>7150</v>
      </c>
      <c r="G320" s="581">
        <v>883</v>
      </c>
      <c r="H320" s="577">
        <v>883</v>
      </c>
      <c r="I320" s="577"/>
      <c r="J320" s="606" t="s">
        <v>2426</v>
      </c>
      <c r="K320" s="577" t="s">
        <v>36</v>
      </c>
      <c r="L320" s="577" t="s">
        <v>1194</v>
      </c>
      <c r="M320" s="580"/>
    </row>
    <row r="321" spans="1:13" s="7" customFormat="1" ht="52.5" customHeight="1">
      <c r="A321" s="577">
        <v>268</v>
      </c>
      <c r="B321" s="580" t="s">
        <v>2427</v>
      </c>
      <c r="C321" s="580" t="s">
        <v>2428</v>
      </c>
      <c r="D321" s="577" t="s">
        <v>64</v>
      </c>
      <c r="E321" s="577">
        <v>4833</v>
      </c>
      <c r="F321" s="577"/>
      <c r="G321" s="581">
        <v>1100</v>
      </c>
      <c r="H321" s="577">
        <v>1100</v>
      </c>
      <c r="I321" s="577"/>
      <c r="J321" s="606" t="s">
        <v>254</v>
      </c>
      <c r="K321" s="577" t="s">
        <v>36</v>
      </c>
      <c r="L321" s="577" t="s">
        <v>1194</v>
      </c>
      <c r="M321" s="580"/>
    </row>
    <row r="322" spans="1:13" s="2" customFormat="1" ht="54" customHeight="1">
      <c r="A322" s="577">
        <v>269</v>
      </c>
      <c r="B322" s="580" t="s">
        <v>2429</v>
      </c>
      <c r="C322" s="580" t="s">
        <v>2430</v>
      </c>
      <c r="D322" s="577" t="s">
        <v>883</v>
      </c>
      <c r="E322" s="577">
        <v>300000</v>
      </c>
      <c r="F322" s="577">
        <v>3000</v>
      </c>
      <c r="G322" s="581">
        <v>4000</v>
      </c>
      <c r="H322" s="579">
        <v>1000</v>
      </c>
      <c r="I322" s="577">
        <v>3000</v>
      </c>
      <c r="J322" s="609" t="s">
        <v>2431</v>
      </c>
      <c r="K322" s="579" t="s">
        <v>36</v>
      </c>
      <c r="L322" s="579" t="s">
        <v>2432</v>
      </c>
      <c r="M322" s="592"/>
    </row>
    <row r="323" spans="1:13" s="7" customFormat="1" ht="48.75" customHeight="1">
      <c r="A323" s="577">
        <v>270</v>
      </c>
      <c r="B323" s="580" t="s">
        <v>2433</v>
      </c>
      <c r="C323" s="580" t="s">
        <v>2434</v>
      </c>
      <c r="D323" s="577" t="s">
        <v>1717</v>
      </c>
      <c r="E323" s="577">
        <v>3000</v>
      </c>
      <c r="F323" s="577">
        <v>1500</v>
      </c>
      <c r="G323" s="581">
        <v>1500</v>
      </c>
      <c r="H323" s="577">
        <v>1500</v>
      </c>
      <c r="I323" s="577"/>
      <c r="J323" s="606" t="s">
        <v>105</v>
      </c>
      <c r="K323" s="577" t="s">
        <v>36</v>
      </c>
      <c r="L323" s="577" t="s">
        <v>1180</v>
      </c>
      <c r="M323" s="580"/>
    </row>
    <row r="324" spans="1:13" s="7" customFormat="1" ht="48.75" customHeight="1">
      <c r="A324" s="577">
        <v>271</v>
      </c>
      <c r="B324" s="580" t="s">
        <v>2435</v>
      </c>
      <c r="C324" s="580" t="s">
        <v>2436</v>
      </c>
      <c r="D324" s="577" t="s">
        <v>34</v>
      </c>
      <c r="E324" s="577">
        <v>7117</v>
      </c>
      <c r="F324" s="577"/>
      <c r="G324" s="581">
        <v>3600</v>
      </c>
      <c r="H324" s="577">
        <v>3600</v>
      </c>
      <c r="I324" s="577"/>
      <c r="J324" s="606" t="s">
        <v>2437</v>
      </c>
      <c r="K324" s="577" t="s">
        <v>114</v>
      </c>
      <c r="L324" s="577" t="s">
        <v>1180</v>
      </c>
      <c r="M324" s="580"/>
    </row>
    <row r="325" spans="1:13" s="7" customFormat="1" ht="48.75" customHeight="1">
      <c r="A325" s="577">
        <v>272</v>
      </c>
      <c r="B325" s="580" t="s">
        <v>2438</v>
      </c>
      <c r="C325" s="580" t="s">
        <v>2439</v>
      </c>
      <c r="D325" s="577">
        <v>2017</v>
      </c>
      <c r="E325" s="577">
        <v>890</v>
      </c>
      <c r="F325" s="577"/>
      <c r="G325" s="581">
        <v>890</v>
      </c>
      <c r="H325" s="577">
        <v>890</v>
      </c>
      <c r="I325" s="577"/>
      <c r="J325" s="606" t="s">
        <v>105</v>
      </c>
      <c r="K325" s="577" t="s">
        <v>450</v>
      </c>
      <c r="L325" s="577" t="s">
        <v>1180</v>
      </c>
      <c r="M325" s="580"/>
    </row>
    <row r="326" spans="1:13" s="3" customFormat="1" ht="58.5" customHeight="1">
      <c r="A326" s="577">
        <v>273</v>
      </c>
      <c r="B326" s="580" t="s">
        <v>597</v>
      </c>
      <c r="C326" s="580" t="s">
        <v>2440</v>
      </c>
      <c r="D326" s="577" t="s">
        <v>599</v>
      </c>
      <c r="E326" s="577">
        <v>600000</v>
      </c>
      <c r="F326" s="577">
        <v>100000</v>
      </c>
      <c r="G326" s="581">
        <v>100000</v>
      </c>
      <c r="H326" s="579"/>
      <c r="I326" s="577">
        <v>100000</v>
      </c>
      <c r="J326" s="609" t="s">
        <v>2441</v>
      </c>
      <c r="K326" s="607" t="s">
        <v>36</v>
      </c>
      <c r="L326" s="577" t="s">
        <v>1415</v>
      </c>
      <c r="M326" s="592" t="s">
        <v>2442</v>
      </c>
    </row>
    <row r="327" spans="1:13" s="3" customFormat="1" ht="78.75" customHeight="1">
      <c r="A327" s="577">
        <v>274</v>
      </c>
      <c r="B327" s="580" t="s">
        <v>563</v>
      </c>
      <c r="C327" s="580" t="s">
        <v>564</v>
      </c>
      <c r="D327" s="577" t="s">
        <v>239</v>
      </c>
      <c r="E327" s="577">
        <v>180000</v>
      </c>
      <c r="F327" s="577"/>
      <c r="G327" s="581">
        <v>10000</v>
      </c>
      <c r="H327" s="579"/>
      <c r="I327" s="577">
        <v>10000</v>
      </c>
      <c r="J327" s="609" t="s">
        <v>2443</v>
      </c>
      <c r="K327" s="607" t="s">
        <v>123</v>
      </c>
      <c r="L327" s="577" t="s">
        <v>1415</v>
      </c>
      <c r="M327" s="592"/>
    </row>
    <row r="328" spans="1:13" s="2" customFormat="1" ht="45" customHeight="1">
      <c r="A328" s="577">
        <v>275</v>
      </c>
      <c r="B328" s="580" t="s">
        <v>2444</v>
      </c>
      <c r="C328" s="580" t="s">
        <v>2445</v>
      </c>
      <c r="D328" s="577" t="s">
        <v>208</v>
      </c>
      <c r="E328" s="577">
        <v>50000</v>
      </c>
      <c r="F328" s="577">
        <v>8000</v>
      </c>
      <c r="G328" s="581">
        <v>10000</v>
      </c>
      <c r="H328" s="579"/>
      <c r="I328" s="577">
        <v>10000</v>
      </c>
      <c r="J328" s="609" t="s">
        <v>89</v>
      </c>
      <c r="K328" s="607" t="s">
        <v>36</v>
      </c>
      <c r="L328" s="577" t="s">
        <v>1381</v>
      </c>
      <c r="M328" s="592"/>
    </row>
    <row r="329" spans="1:13" s="7" customFormat="1" ht="49.5" customHeight="1">
      <c r="A329" s="577">
        <v>276</v>
      </c>
      <c r="B329" s="580" t="s">
        <v>2446</v>
      </c>
      <c r="C329" s="580" t="s">
        <v>2447</v>
      </c>
      <c r="D329" s="577">
        <v>2017</v>
      </c>
      <c r="E329" s="577">
        <v>14500</v>
      </c>
      <c r="F329" s="577"/>
      <c r="G329" s="581">
        <v>14500</v>
      </c>
      <c r="H329" s="577">
        <v>14500</v>
      </c>
      <c r="I329" s="577"/>
      <c r="J329" s="612" t="s">
        <v>2448</v>
      </c>
      <c r="K329" s="607" t="s">
        <v>160</v>
      </c>
      <c r="L329" s="577" t="s">
        <v>1381</v>
      </c>
      <c r="M329" s="580"/>
    </row>
    <row r="330" spans="1:13" s="7" customFormat="1" ht="40.5" customHeight="1">
      <c r="A330" s="577">
        <v>277</v>
      </c>
      <c r="B330" s="580" t="s">
        <v>2449</v>
      </c>
      <c r="C330" s="580" t="s">
        <v>2450</v>
      </c>
      <c r="D330" s="577">
        <v>2017</v>
      </c>
      <c r="E330" s="577">
        <v>1585</v>
      </c>
      <c r="F330" s="577"/>
      <c r="G330" s="581">
        <v>1585</v>
      </c>
      <c r="H330" s="577">
        <v>1585</v>
      </c>
      <c r="I330" s="577"/>
      <c r="J330" s="612" t="s">
        <v>89</v>
      </c>
      <c r="K330" s="607" t="s">
        <v>404</v>
      </c>
      <c r="L330" s="577" t="s">
        <v>1381</v>
      </c>
      <c r="M330" s="580"/>
    </row>
    <row r="331" spans="1:13" s="3" customFormat="1" ht="43.5" customHeight="1">
      <c r="A331" s="577">
        <v>278</v>
      </c>
      <c r="B331" s="580" t="s">
        <v>2451</v>
      </c>
      <c r="C331" s="580" t="s">
        <v>2452</v>
      </c>
      <c r="D331" s="577" t="s">
        <v>2031</v>
      </c>
      <c r="E331" s="577">
        <v>1000000</v>
      </c>
      <c r="F331" s="577">
        <v>290000</v>
      </c>
      <c r="G331" s="581">
        <v>88000</v>
      </c>
      <c r="H331" s="579"/>
      <c r="I331" s="577">
        <v>88000</v>
      </c>
      <c r="J331" s="609" t="s">
        <v>89</v>
      </c>
      <c r="K331" s="607" t="s">
        <v>36</v>
      </c>
      <c r="L331" s="577" t="s">
        <v>1556</v>
      </c>
      <c r="M331" s="592"/>
    </row>
    <row r="332" spans="1:13" s="3" customFormat="1" ht="47.25" customHeight="1">
      <c r="A332" s="577">
        <v>279</v>
      </c>
      <c r="B332" s="580" t="s">
        <v>2453</v>
      </c>
      <c r="C332" s="580" t="s">
        <v>2454</v>
      </c>
      <c r="D332" s="577" t="s">
        <v>208</v>
      </c>
      <c r="E332" s="577">
        <v>25000</v>
      </c>
      <c r="F332" s="577">
        <v>10000</v>
      </c>
      <c r="G332" s="581">
        <v>8000</v>
      </c>
      <c r="H332" s="579"/>
      <c r="I332" s="577">
        <v>8000</v>
      </c>
      <c r="J332" s="609" t="s">
        <v>2455</v>
      </c>
      <c r="K332" s="607" t="s">
        <v>36</v>
      </c>
      <c r="L332" s="577" t="s">
        <v>1556</v>
      </c>
      <c r="M332" s="592"/>
    </row>
    <row r="333" spans="1:13" s="5" customFormat="1" ht="38.25" customHeight="1">
      <c r="A333" s="589" t="s">
        <v>43</v>
      </c>
      <c r="B333" s="578" t="s">
        <v>2456</v>
      </c>
      <c r="C333" s="578"/>
      <c r="D333" s="576"/>
      <c r="E333" s="576">
        <f>SUM(E334:E395)</f>
        <v>1044399.1000000001</v>
      </c>
      <c r="F333" s="576">
        <f>SUM(F334:F395)</f>
        <v>104735</v>
      </c>
      <c r="G333" s="575">
        <f>SUM(G334:G395)</f>
        <v>233430</v>
      </c>
      <c r="H333" s="576">
        <f>SUM(H334:H395)</f>
        <v>174970</v>
      </c>
      <c r="I333" s="576">
        <f>SUM(I334:I395)</f>
        <v>58460</v>
      </c>
      <c r="J333" s="616"/>
      <c r="K333" s="611"/>
      <c r="L333" s="576"/>
      <c r="M333" s="603"/>
    </row>
    <row r="334" spans="1:13" s="2" customFormat="1" ht="44.25" customHeight="1">
      <c r="A334" s="1263">
        <v>280</v>
      </c>
      <c r="B334" s="1246" t="s">
        <v>622</v>
      </c>
      <c r="C334" s="578" t="s">
        <v>2457</v>
      </c>
      <c r="D334" s="577" t="s">
        <v>883</v>
      </c>
      <c r="E334" s="577">
        <v>33572</v>
      </c>
      <c r="F334" s="577"/>
      <c r="G334" s="581">
        <v>500</v>
      </c>
      <c r="H334" s="579">
        <v>500</v>
      </c>
      <c r="I334" s="577"/>
      <c r="J334" s="609" t="s">
        <v>2458</v>
      </c>
      <c r="K334" s="607" t="s">
        <v>646</v>
      </c>
      <c r="L334" s="579" t="s">
        <v>2459</v>
      </c>
      <c r="M334" s="1245" t="s">
        <v>2460</v>
      </c>
    </row>
    <row r="335" spans="1:13" s="2" customFormat="1" ht="44.25" customHeight="1">
      <c r="A335" s="1263"/>
      <c r="B335" s="1246"/>
      <c r="C335" s="578" t="s">
        <v>2461</v>
      </c>
      <c r="D335" s="577" t="s">
        <v>883</v>
      </c>
      <c r="E335" s="577">
        <v>21156</v>
      </c>
      <c r="F335" s="577"/>
      <c r="G335" s="581">
        <v>2000</v>
      </c>
      <c r="H335" s="579">
        <v>2000</v>
      </c>
      <c r="I335" s="577"/>
      <c r="J335" s="609" t="s">
        <v>2458</v>
      </c>
      <c r="K335" s="607" t="s">
        <v>646</v>
      </c>
      <c r="L335" s="579" t="s">
        <v>2462</v>
      </c>
      <c r="M335" s="1245"/>
    </row>
    <row r="336" spans="1:13" s="2" customFormat="1" ht="48" customHeight="1">
      <c r="A336" s="1263"/>
      <c r="B336" s="1246"/>
      <c r="C336" s="578" t="s">
        <v>2463</v>
      </c>
      <c r="D336" s="577" t="s">
        <v>883</v>
      </c>
      <c r="E336" s="577">
        <v>19082</v>
      </c>
      <c r="F336" s="577"/>
      <c r="G336" s="581">
        <v>1000</v>
      </c>
      <c r="H336" s="579">
        <v>1000</v>
      </c>
      <c r="I336" s="577"/>
      <c r="J336" s="609" t="s">
        <v>2458</v>
      </c>
      <c r="K336" s="607" t="s">
        <v>646</v>
      </c>
      <c r="L336" s="579" t="s">
        <v>2464</v>
      </c>
      <c r="M336" s="1245"/>
    </row>
    <row r="337" spans="1:13" s="2" customFormat="1" ht="48" customHeight="1">
      <c r="A337" s="1263"/>
      <c r="B337" s="1246"/>
      <c r="C337" s="578" t="s">
        <v>2465</v>
      </c>
      <c r="D337" s="577" t="s">
        <v>883</v>
      </c>
      <c r="E337" s="577">
        <v>14593</v>
      </c>
      <c r="F337" s="577"/>
      <c r="G337" s="581">
        <v>230</v>
      </c>
      <c r="H337" s="579">
        <v>230</v>
      </c>
      <c r="I337" s="577"/>
      <c r="J337" s="609" t="s">
        <v>2466</v>
      </c>
      <c r="K337" s="607" t="s">
        <v>646</v>
      </c>
      <c r="L337" s="579" t="s">
        <v>2467</v>
      </c>
      <c r="M337" s="1245"/>
    </row>
    <row r="338" spans="1:13" s="6" customFormat="1" ht="66.75" customHeight="1">
      <c r="A338" s="1253">
        <v>281</v>
      </c>
      <c r="B338" s="1250" t="s">
        <v>2468</v>
      </c>
      <c r="C338" s="578" t="s">
        <v>2469</v>
      </c>
      <c r="D338" s="577" t="s">
        <v>233</v>
      </c>
      <c r="E338" s="577">
        <v>134436</v>
      </c>
      <c r="F338" s="577">
        <v>217</v>
      </c>
      <c r="G338" s="581">
        <v>55400</v>
      </c>
      <c r="H338" s="579">
        <v>50000</v>
      </c>
      <c r="I338" s="577">
        <v>5400</v>
      </c>
      <c r="J338" s="609" t="s">
        <v>254</v>
      </c>
      <c r="K338" s="607" t="s">
        <v>106</v>
      </c>
      <c r="L338" s="579" t="s">
        <v>2470</v>
      </c>
      <c r="M338" s="1245" t="s">
        <v>2471</v>
      </c>
    </row>
    <row r="339" spans="1:13" s="6" customFormat="1" ht="70.5" customHeight="1">
      <c r="A339" s="1254"/>
      <c r="B339" s="1251"/>
      <c r="C339" s="578" t="s">
        <v>2472</v>
      </c>
      <c r="D339" s="577" t="s">
        <v>233</v>
      </c>
      <c r="E339" s="577">
        <v>62079</v>
      </c>
      <c r="F339" s="577">
        <v>298</v>
      </c>
      <c r="G339" s="581">
        <v>5600</v>
      </c>
      <c r="H339" s="577">
        <v>5600</v>
      </c>
      <c r="I339" s="577"/>
      <c r="J339" s="609" t="s">
        <v>254</v>
      </c>
      <c r="K339" s="607" t="s">
        <v>404</v>
      </c>
      <c r="L339" s="579" t="s">
        <v>2473</v>
      </c>
      <c r="M339" s="1245"/>
    </row>
    <row r="340" spans="1:13" s="6" customFormat="1" ht="67.5" customHeight="1">
      <c r="A340" s="1255"/>
      <c r="B340" s="1252"/>
      <c r="C340" s="578" t="s">
        <v>2474</v>
      </c>
      <c r="D340" s="577" t="s">
        <v>34</v>
      </c>
      <c r="E340" s="577">
        <v>2726</v>
      </c>
      <c r="F340" s="577">
        <v>71</v>
      </c>
      <c r="G340" s="581">
        <v>240</v>
      </c>
      <c r="H340" s="579"/>
      <c r="I340" s="577">
        <v>240</v>
      </c>
      <c r="J340" s="609" t="s">
        <v>254</v>
      </c>
      <c r="K340" s="607" t="s">
        <v>106</v>
      </c>
      <c r="L340" s="579" t="s">
        <v>2475</v>
      </c>
      <c r="M340" s="1245"/>
    </row>
    <row r="341" spans="1:13" s="6" customFormat="1" ht="45" customHeight="1">
      <c r="A341" s="648">
        <v>282</v>
      </c>
      <c r="B341" s="588" t="s">
        <v>2476</v>
      </c>
      <c r="C341" s="580" t="s">
        <v>2477</v>
      </c>
      <c r="D341" s="577" t="s">
        <v>34</v>
      </c>
      <c r="E341" s="577">
        <v>52262</v>
      </c>
      <c r="F341" s="577">
        <v>156</v>
      </c>
      <c r="G341" s="581">
        <v>3300</v>
      </c>
      <c r="H341" s="579"/>
      <c r="I341" s="577">
        <v>3300</v>
      </c>
      <c r="J341" s="609" t="s">
        <v>254</v>
      </c>
      <c r="K341" s="607" t="s">
        <v>106</v>
      </c>
      <c r="L341" s="579" t="s">
        <v>2478</v>
      </c>
      <c r="M341" s="609"/>
    </row>
    <row r="342" spans="1:13" s="1" customFormat="1" ht="48.75" customHeight="1">
      <c r="A342" s="577">
        <v>283</v>
      </c>
      <c r="B342" s="580" t="s">
        <v>2479</v>
      </c>
      <c r="C342" s="580" t="s">
        <v>2480</v>
      </c>
      <c r="D342" s="577" t="s">
        <v>208</v>
      </c>
      <c r="E342" s="577">
        <v>1330</v>
      </c>
      <c r="F342" s="577">
        <v>50</v>
      </c>
      <c r="G342" s="581">
        <v>700</v>
      </c>
      <c r="H342" s="579">
        <v>700</v>
      </c>
      <c r="I342" s="577"/>
      <c r="J342" s="592" t="s">
        <v>2481</v>
      </c>
      <c r="K342" s="607" t="s">
        <v>187</v>
      </c>
      <c r="L342" s="579" t="s">
        <v>1194</v>
      </c>
      <c r="M342" s="592"/>
    </row>
    <row r="343" spans="1:13" s="3" customFormat="1" ht="53.25" customHeight="1">
      <c r="A343" s="648">
        <v>284</v>
      </c>
      <c r="B343" s="580" t="s">
        <v>2482</v>
      </c>
      <c r="C343" s="580" t="s">
        <v>2483</v>
      </c>
      <c r="D343" s="577" t="s">
        <v>208</v>
      </c>
      <c r="E343" s="577">
        <v>46832</v>
      </c>
      <c r="F343" s="577">
        <v>10000</v>
      </c>
      <c r="G343" s="581">
        <v>20000</v>
      </c>
      <c r="H343" s="579">
        <v>20000</v>
      </c>
      <c r="I343" s="577"/>
      <c r="J343" s="609" t="s">
        <v>89</v>
      </c>
      <c r="K343" s="607" t="s">
        <v>36</v>
      </c>
      <c r="L343" s="579" t="s">
        <v>1381</v>
      </c>
      <c r="M343" s="592"/>
    </row>
    <row r="344" spans="1:13" s="3" customFormat="1" ht="48.75" customHeight="1">
      <c r="A344" s="577">
        <v>285</v>
      </c>
      <c r="B344" s="580" t="s">
        <v>2484</v>
      </c>
      <c r="C344" s="580" t="s">
        <v>2485</v>
      </c>
      <c r="D344" s="577" t="s">
        <v>1813</v>
      </c>
      <c r="E344" s="577">
        <v>29963</v>
      </c>
      <c r="F344" s="577">
        <v>11000</v>
      </c>
      <c r="G344" s="581">
        <v>10000</v>
      </c>
      <c r="H344" s="579">
        <v>10000</v>
      </c>
      <c r="I344" s="577"/>
      <c r="J344" s="609" t="s">
        <v>89</v>
      </c>
      <c r="K344" s="607" t="s">
        <v>36</v>
      </c>
      <c r="L344" s="579" t="s">
        <v>1381</v>
      </c>
      <c r="M344" s="592"/>
    </row>
    <row r="345" spans="1:13" s="2" customFormat="1" ht="48" customHeight="1">
      <c r="A345" s="1263">
        <v>286</v>
      </c>
      <c r="B345" s="1245" t="s">
        <v>630</v>
      </c>
      <c r="C345" s="603" t="s">
        <v>2486</v>
      </c>
      <c r="D345" s="579" t="s">
        <v>208</v>
      </c>
      <c r="E345" s="577">
        <v>33500</v>
      </c>
      <c r="F345" s="579">
        <v>160</v>
      </c>
      <c r="G345" s="581">
        <v>10000</v>
      </c>
      <c r="H345" s="577"/>
      <c r="I345" s="577">
        <v>10000</v>
      </c>
      <c r="J345" s="609" t="s">
        <v>254</v>
      </c>
      <c r="K345" s="607" t="s">
        <v>404</v>
      </c>
      <c r="L345" s="577" t="s">
        <v>2487</v>
      </c>
      <c r="M345" s="1246" t="s">
        <v>2488</v>
      </c>
    </row>
    <row r="346" spans="1:13" s="2" customFormat="1" ht="46.5" customHeight="1">
      <c r="A346" s="1263"/>
      <c r="B346" s="1245"/>
      <c r="C346" s="603" t="s">
        <v>2489</v>
      </c>
      <c r="D346" s="579" t="s">
        <v>208</v>
      </c>
      <c r="E346" s="577">
        <v>50233</v>
      </c>
      <c r="F346" s="579">
        <v>225</v>
      </c>
      <c r="G346" s="581">
        <v>1500</v>
      </c>
      <c r="H346" s="577"/>
      <c r="I346" s="577">
        <v>1500</v>
      </c>
      <c r="J346" s="609" t="s">
        <v>254</v>
      </c>
      <c r="K346" s="607" t="s">
        <v>404</v>
      </c>
      <c r="L346" s="577" t="s">
        <v>2464</v>
      </c>
      <c r="M346" s="1246"/>
    </row>
    <row r="347" spans="1:13" s="2" customFormat="1" ht="44.25" customHeight="1">
      <c r="A347" s="1263"/>
      <c r="B347" s="1245"/>
      <c r="C347" s="603" t="s">
        <v>2490</v>
      </c>
      <c r="D347" s="579" t="s">
        <v>208</v>
      </c>
      <c r="E347" s="577">
        <v>6400</v>
      </c>
      <c r="F347" s="579">
        <v>50</v>
      </c>
      <c r="G347" s="581">
        <v>1900</v>
      </c>
      <c r="H347" s="577"/>
      <c r="I347" s="577">
        <v>1900</v>
      </c>
      <c r="J347" s="609" t="s">
        <v>254</v>
      </c>
      <c r="K347" s="607" t="s">
        <v>404</v>
      </c>
      <c r="L347" s="577" t="s">
        <v>2491</v>
      </c>
      <c r="M347" s="1246"/>
    </row>
    <row r="348" spans="1:13" s="2" customFormat="1" ht="55.5" customHeight="1">
      <c r="A348" s="1263"/>
      <c r="B348" s="1245"/>
      <c r="C348" s="603" t="s">
        <v>2492</v>
      </c>
      <c r="D348" s="579" t="s">
        <v>208</v>
      </c>
      <c r="E348" s="577">
        <v>10350.040000000001</v>
      </c>
      <c r="F348" s="579">
        <v>70</v>
      </c>
      <c r="G348" s="581">
        <v>10280</v>
      </c>
      <c r="H348" s="577"/>
      <c r="I348" s="577">
        <v>10280</v>
      </c>
      <c r="J348" s="609" t="s">
        <v>254</v>
      </c>
      <c r="K348" s="607" t="s">
        <v>106</v>
      </c>
      <c r="L348" s="577" t="s">
        <v>2467</v>
      </c>
      <c r="M348" s="1246"/>
    </row>
    <row r="349" spans="1:13" s="2" customFormat="1" ht="42.75" customHeight="1">
      <c r="A349" s="577">
        <v>287</v>
      </c>
      <c r="B349" s="609" t="s">
        <v>2493</v>
      </c>
      <c r="C349" s="592" t="s">
        <v>2494</v>
      </c>
      <c r="D349" s="579" t="s">
        <v>208</v>
      </c>
      <c r="E349" s="577">
        <v>56200</v>
      </c>
      <c r="F349" s="579"/>
      <c r="G349" s="581">
        <v>6800</v>
      </c>
      <c r="H349" s="577"/>
      <c r="I349" s="577">
        <v>6800</v>
      </c>
      <c r="J349" s="609" t="s">
        <v>254</v>
      </c>
      <c r="K349" s="607" t="s">
        <v>404</v>
      </c>
      <c r="L349" s="577" t="s">
        <v>2495</v>
      </c>
      <c r="M349" s="606"/>
    </row>
    <row r="350" spans="1:13" s="2" customFormat="1" ht="55.5" customHeight="1">
      <c r="A350" s="577">
        <v>288</v>
      </c>
      <c r="B350" s="580" t="s">
        <v>2496</v>
      </c>
      <c r="C350" s="580" t="s">
        <v>2497</v>
      </c>
      <c r="D350" s="577" t="s">
        <v>208</v>
      </c>
      <c r="E350" s="577">
        <v>13000</v>
      </c>
      <c r="F350" s="577">
        <v>500</v>
      </c>
      <c r="G350" s="581">
        <v>640</v>
      </c>
      <c r="H350" s="579">
        <v>640</v>
      </c>
      <c r="I350" s="577"/>
      <c r="J350" s="609" t="s">
        <v>1911</v>
      </c>
      <c r="K350" s="607" t="s">
        <v>646</v>
      </c>
      <c r="L350" s="579" t="s">
        <v>2498</v>
      </c>
      <c r="M350" s="592"/>
    </row>
    <row r="351" spans="1:13" s="3" customFormat="1" ht="52.5" customHeight="1">
      <c r="A351" s="577">
        <v>289</v>
      </c>
      <c r="B351" s="580" t="s">
        <v>2499</v>
      </c>
      <c r="C351" s="580" t="s">
        <v>2500</v>
      </c>
      <c r="D351" s="577" t="s">
        <v>208</v>
      </c>
      <c r="E351" s="577">
        <v>23000</v>
      </c>
      <c r="F351" s="577">
        <v>500</v>
      </c>
      <c r="G351" s="581">
        <v>500</v>
      </c>
      <c r="H351" s="577">
        <v>500</v>
      </c>
      <c r="I351" s="577"/>
      <c r="J351" s="609" t="s">
        <v>1911</v>
      </c>
      <c r="K351" s="607" t="s">
        <v>646</v>
      </c>
      <c r="L351" s="577" t="s">
        <v>2498</v>
      </c>
      <c r="M351" s="592"/>
    </row>
    <row r="352" spans="1:13" s="3" customFormat="1" ht="55.5" customHeight="1">
      <c r="A352" s="577">
        <v>290</v>
      </c>
      <c r="B352" s="592" t="s">
        <v>2501</v>
      </c>
      <c r="C352" s="592" t="s">
        <v>2502</v>
      </c>
      <c r="D352" s="579" t="s">
        <v>34</v>
      </c>
      <c r="E352" s="577">
        <v>7688</v>
      </c>
      <c r="F352" s="579">
        <v>50</v>
      </c>
      <c r="G352" s="581">
        <v>2000</v>
      </c>
      <c r="H352" s="577">
        <v>2000</v>
      </c>
      <c r="I352" s="577"/>
      <c r="J352" s="609" t="s">
        <v>254</v>
      </c>
      <c r="K352" s="607" t="s">
        <v>331</v>
      </c>
      <c r="L352" s="577" t="s">
        <v>2498</v>
      </c>
      <c r="M352" s="592"/>
    </row>
    <row r="353" spans="1:13" s="2" customFormat="1" ht="42.75" customHeight="1">
      <c r="A353" s="577">
        <v>291</v>
      </c>
      <c r="B353" s="580" t="s">
        <v>2503</v>
      </c>
      <c r="C353" s="580" t="s">
        <v>2504</v>
      </c>
      <c r="D353" s="577" t="s">
        <v>48</v>
      </c>
      <c r="E353" s="577">
        <v>4500</v>
      </c>
      <c r="F353" s="577">
        <v>100</v>
      </c>
      <c r="G353" s="581">
        <v>200</v>
      </c>
      <c r="H353" s="579">
        <v>200</v>
      </c>
      <c r="I353" s="577"/>
      <c r="J353" s="609" t="s">
        <v>1911</v>
      </c>
      <c r="K353" s="607" t="s">
        <v>646</v>
      </c>
      <c r="L353" s="577" t="s">
        <v>2498</v>
      </c>
      <c r="M353" s="592"/>
    </row>
    <row r="354" spans="1:13" s="3" customFormat="1" ht="40.5" customHeight="1">
      <c r="A354" s="577">
        <v>292</v>
      </c>
      <c r="B354" s="592" t="s">
        <v>2505</v>
      </c>
      <c r="C354" s="592" t="s">
        <v>2506</v>
      </c>
      <c r="D354" s="579" t="s">
        <v>1717</v>
      </c>
      <c r="E354" s="577">
        <v>3785</v>
      </c>
      <c r="F354" s="579"/>
      <c r="G354" s="581">
        <v>3748</v>
      </c>
      <c r="H354" s="577">
        <v>3748</v>
      </c>
      <c r="I354" s="577"/>
      <c r="J354" s="609" t="s">
        <v>105</v>
      </c>
      <c r="K354" s="607" t="s">
        <v>90</v>
      </c>
      <c r="L354" s="577" t="s">
        <v>628</v>
      </c>
      <c r="M354" s="592"/>
    </row>
    <row r="355" spans="1:13" s="3" customFormat="1" ht="48.75" customHeight="1">
      <c r="A355" s="577">
        <v>293</v>
      </c>
      <c r="B355" s="592" t="s">
        <v>2507</v>
      </c>
      <c r="C355" s="592" t="s">
        <v>2508</v>
      </c>
      <c r="D355" s="579" t="s">
        <v>34</v>
      </c>
      <c r="E355" s="577">
        <v>960</v>
      </c>
      <c r="F355" s="579">
        <v>20</v>
      </c>
      <c r="G355" s="581">
        <v>250</v>
      </c>
      <c r="H355" s="577">
        <v>250</v>
      </c>
      <c r="I355" s="577"/>
      <c r="J355" s="609" t="s">
        <v>2509</v>
      </c>
      <c r="K355" s="607" t="s">
        <v>114</v>
      </c>
      <c r="L355" s="577" t="s">
        <v>2510</v>
      </c>
      <c r="M355" s="592"/>
    </row>
    <row r="356" spans="1:13" s="3" customFormat="1" ht="48.75" customHeight="1">
      <c r="A356" s="577">
        <v>294</v>
      </c>
      <c r="B356" s="592" t="s">
        <v>2511</v>
      </c>
      <c r="C356" s="592" t="s">
        <v>2512</v>
      </c>
      <c r="D356" s="579" t="s">
        <v>34</v>
      </c>
      <c r="E356" s="577">
        <v>4465</v>
      </c>
      <c r="F356" s="579"/>
      <c r="G356" s="581">
        <v>100</v>
      </c>
      <c r="H356" s="577">
        <v>100</v>
      </c>
      <c r="I356" s="577"/>
      <c r="J356" s="609" t="s">
        <v>113</v>
      </c>
      <c r="K356" s="607" t="s">
        <v>331</v>
      </c>
      <c r="L356" s="577" t="s">
        <v>2513</v>
      </c>
      <c r="M356" s="592"/>
    </row>
    <row r="357" spans="1:13" s="3" customFormat="1" ht="48" customHeight="1">
      <c r="A357" s="577">
        <v>295</v>
      </c>
      <c r="B357" s="609" t="s">
        <v>2514</v>
      </c>
      <c r="C357" s="606" t="s">
        <v>2515</v>
      </c>
      <c r="D357" s="606" t="s">
        <v>34</v>
      </c>
      <c r="E357" s="577">
        <v>4757</v>
      </c>
      <c r="F357" s="579"/>
      <c r="G357" s="581">
        <v>500</v>
      </c>
      <c r="H357" s="577">
        <v>500</v>
      </c>
      <c r="I357" s="577"/>
      <c r="J357" s="606" t="s">
        <v>1911</v>
      </c>
      <c r="K357" s="577" t="s">
        <v>646</v>
      </c>
      <c r="L357" s="650" t="s">
        <v>2516</v>
      </c>
      <c r="M357" s="592"/>
    </row>
    <row r="358" spans="1:13" s="3" customFormat="1" ht="48" customHeight="1">
      <c r="A358" s="577">
        <v>296</v>
      </c>
      <c r="B358" s="609" t="s">
        <v>2517</v>
      </c>
      <c r="C358" s="606" t="s">
        <v>2518</v>
      </c>
      <c r="D358" s="606" t="s">
        <v>34</v>
      </c>
      <c r="E358" s="577">
        <v>1380</v>
      </c>
      <c r="F358" s="579"/>
      <c r="G358" s="581">
        <v>450</v>
      </c>
      <c r="H358" s="577">
        <v>450</v>
      </c>
      <c r="I358" s="577"/>
      <c r="J358" s="606" t="s">
        <v>254</v>
      </c>
      <c r="K358" s="577" t="s">
        <v>2083</v>
      </c>
      <c r="L358" s="650" t="s">
        <v>1194</v>
      </c>
      <c r="M358" s="592"/>
    </row>
    <row r="359" spans="1:13" s="3" customFormat="1" ht="48" customHeight="1">
      <c r="A359" s="577">
        <v>297</v>
      </c>
      <c r="B359" s="609" t="s">
        <v>2519</v>
      </c>
      <c r="C359" s="606" t="s">
        <v>2520</v>
      </c>
      <c r="D359" s="606">
        <v>2017</v>
      </c>
      <c r="E359" s="577">
        <v>503</v>
      </c>
      <c r="F359" s="579"/>
      <c r="G359" s="581">
        <v>503</v>
      </c>
      <c r="H359" s="577">
        <v>503</v>
      </c>
      <c r="I359" s="577"/>
      <c r="J359" s="606" t="s">
        <v>2521</v>
      </c>
      <c r="K359" s="577" t="s">
        <v>36</v>
      </c>
      <c r="L359" s="650" t="s">
        <v>1194</v>
      </c>
      <c r="M359" s="592"/>
    </row>
    <row r="360" spans="1:13" s="3" customFormat="1" ht="48" customHeight="1">
      <c r="A360" s="577">
        <v>298</v>
      </c>
      <c r="B360" s="609" t="s">
        <v>2522</v>
      </c>
      <c r="C360" s="606" t="s">
        <v>2523</v>
      </c>
      <c r="D360" s="606">
        <v>2017</v>
      </c>
      <c r="E360" s="577">
        <v>3962</v>
      </c>
      <c r="F360" s="579"/>
      <c r="G360" s="581">
        <v>3962</v>
      </c>
      <c r="H360" s="577">
        <v>3962</v>
      </c>
      <c r="I360" s="577"/>
      <c r="J360" s="606" t="s">
        <v>105</v>
      </c>
      <c r="K360" s="577" t="s">
        <v>36</v>
      </c>
      <c r="L360" s="650" t="s">
        <v>1194</v>
      </c>
      <c r="M360" s="592"/>
    </row>
    <row r="361" spans="1:13" s="3" customFormat="1" ht="48" customHeight="1">
      <c r="A361" s="577">
        <v>299</v>
      </c>
      <c r="B361" s="609" t="s">
        <v>2524</v>
      </c>
      <c r="C361" s="606" t="s">
        <v>2525</v>
      </c>
      <c r="D361" s="606" t="s">
        <v>208</v>
      </c>
      <c r="E361" s="577">
        <v>1026</v>
      </c>
      <c r="F361" s="579"/>
      <c r="G361" s="581">
        <v>200</v>
      </c>
      <c r="H361" s="577">
        <v>200</v>
      </c>
      <c r="I361" s="577"/>
      <c r="J361" s="606" t="s">
        <v>2509</v>
      </c>
      <c r="K361" s="577" t="s">
        <v>331</v>
      </c>
      <c r="L361" s="650" t="s">
        <v>1180</v>
      </c>
      <c r="M361" s="592"/>
    </row>
    <row r="362" spans="1:13" s="1" customFormat="1" ht="40.5" customHeight="1">
      <c r="A362" s="577">
        <v>300</v>
      </c>
      <c r="B362" s="580" t="s">
        <v>2526</v>
      </c>
      <c r="C362" s="580" t="s">
        <v>2527</v>
      </c>
      <c r="D362" s="577" t="s">
        <v>1717</v>
      </c>
      <c r="E362" s="577">
        <v>6086</v>
      </c>
      <c r="F362" s="577">
        <v>4000</v>
      </c>
      <c r="G362" s="581">
        <v>2080</v>
      </c>
      <c r="H362" s="579"/>
      <c r="I362" s="577">
        <v>2080</v>
      </c>
      <c r="J362" s="609" t="s">
        <v>105</v>
      </c>
      <c r="K362" s="607" t="s">
        <v>36</v>
      </c>
      <c r="L362" s="579" t="s">
        <v>1415</v>
      </c>
      <c r="M362" s="592"/>
    </row>
    <row r="363" spans="1:13" s="3" customFormat="1" ht="45.75" customHeight="1">
      <c r="A363" s="577">
        <v>301</v>
      </c>
      <c r="B363" s="580" t="s">
        <v>2528</v>
      </c>
      <c r="C363" s="580" t="s">
        <v>2529</v>
      </c>
      <c r="D363" s="577" t="s">
        <v>1717</v>
      </c>
      <c r="E363" s="577">
        <v>6868</v>
      </c>
      <c r="F363" s="577">
        <v>3000</v>
      </c>
      <c r="G363" s="581">
        <v>3868</v>
      </c>
      <c r="H363" s="579">
        <v>3868</v>
      </c>
      <c r="I363" s="577"/>
      <c r="J363" s="609" t="s">
        <v>214</v>
      </c>
      <c r="K363" s="607" t="s">
        <v>36</v>
      </c>
      <c r="L363" s="579" t="s">
        <v>1381</v>
      </c>
      <c r="M363" s="592"/>
    </row>
    <row r="364" spans="1:13" s="3" customFormat="1" ht="44.25" customHeight="1">
      <c r="A364" s="577">
        <v>302</v>
      </c>
      <c r="B364" s="580" t="s">
        <v>2530</v>
      </c>
      <c r="C364" s="580" t="s">
        <v>2531</v>
      </c>
      <c r="D364" s="577" t="s">
        <v>208</v>
      </c>
      <c r="E364" s="577">
        <v>2520</v>
      </c>
      <c r="F364" s="577">
        <v>50</v>
      </c>
      <c r="G364" s="581">
        <v>400</v>
      </c>
      <c r="H364" s="579">
        <v>400</v>
      </c>
      <c r="I364" s="577"/>
      <c r="J364" s="609" t="s">
        <v>89</v>
      </c>
      <c r="K364" s="607" t="s">
        <v>271</v>
      </c>
      <c r="L364" s="579" t="s">
        <v>1381</v>
      </c>
      <c r="M364" s="592"/>
    </row>
    <row r="365" spans="1:13" s="3" customFormat="1" ht="41.25" customHeight="1">
      <c r="A365" s="577">
        <v>303</v>
      </c>
      <c r="B365" s="580" t="s">
        <v>2532</v>
      </c>
      <c r="C365" s="580" t="s">
        <v>2533</v>
      </c>
      <c r="D365" s="577" t="s">
        <v>1717</v>
      </c>
      <c r="E365" s="577">
        <v>2000</v>
      </c>
      <c r="F365" s="577">
        <v>1250</v>
      </c>
      <c r="G365" s="581">
        <v>750</v>
      </c>
      <c r="H365" s="579">
        <v>750</v>
      </c>
      <c r="I365" s="577"/>
      <c r="J365" s="609" t="s">
        <v>214</v>
      </c>
      <c r="K365" s="607" t="s">
        <v>36</v>
      </c>
      <c r="L365" s="579" t="s">
        <v>1381</v>
      </c>
      <c r="M365" s="592"/>
    </row>
    <row r="366" spans="1:13" s="3" customFormat="1" ht="41.25" customHeight="1">
      <c r="A366" s="577">
        <v>304</v>
      </c>
      <c r="B366" s="580" t="s">
        <v>2534</v>
      </c>
      <c r="C366" s="580" t="s">
        <v>2535</v>
      </c>
      <c r="D366" s="577">
        <v>2017</v>
      </c>
      <c r="E366" s="577">
        <v>557</v>
      </c>
      <c r="F366" s="577"/>
      <c r="G366" s="581">
        <v>458</v>
      </c>
      <c r="H366" s="577">
        <v>458</v>
      </c>
      <c r="I366" s="577"/>
      <c r="J366" s="609" t="s">
        <v>89</v>
      </c>
      <c r="K366" s="607" t="s">
        <v>90</v>
      </c>
      <c r="L366" s="579" t="s">
        <v>1381</v>
      </c>
      <c r="M366" s="592"/>
    </row>
    <row r="367" spans="1:13" s="3" customFormat="1" ht="44.25" customHeight="1">
      <c r="A367" s="577">
        <v>305</v>
      </c>
      <c r="B367" s="580" t="s">
        <v>2536</v>
      </c>
      <c r="C367" s="580" t="s">
        <v>2537</v>
      </c>
      <c r="D367" s="577" t="s">
        <v>1717</v>
      </c>
      <c r="E367" s="577">
        <v>7536</v>
      </c>
      <c r="F367" s="577">
        <v>5540</v>
      </c>
      <c r="G367" s="581">
        <v>2000</v>
      </c>
      <c r="H367" s="579"/>
      <c r="I367" s="577">
        <v>2000</v>
      </c>
      <c r="J367" s="609" t="s">
        <v>105</v>
      </c>
      <c r="K367" s="607" t="s">
        <v>36</v>
      </c>
      <c r="L367" s="579" t="s">
        <v>1556</v>
      </c>
      <c r="M367" s="592"/>
    </row>
    <row r="368" spans="1:13" s="3" customFormat="1" ht="48" customHeight="1">
      <c r="A368" s="577">
        <v>306</v>
      </c>
      <c r="B368" s="580" t="s">
        <v>2538</v>
      </c>
      <c r="C368" s="580" t="s">
        <v>2539</v>
      </c>
      <c r="D368" s="577" t="s">
        <v>34</v>
      </c>
      <c r="E368" s="577">
        <v>1200</v>
      </c>
      <c r="F368" s="577"/>
      <c r="G368" s="581">
        <v>600</v>
      </c>
      <c r="H368" s="577">
        <v>600</v>
      </c>
      <c r="I368" s="577"/>
      <c r="J368" s="609" t="s">
        <v>2299</v>
      </c>
      <c r="K368" s="607" t="s">
        <v>331</v>
      </c>
      <c r="L368" s="579" t="s">
        <v>1556</v>
      </c>
      <c r="M368" s="592"/>
    </row>
    <row r="369" spans="1:13" s="2" customFormat="1" ht="48.75" customHeight="1">
      <c r="A369" s="577">
        <v>307</v>
      </c>
      <c r="B369" s="580" t="s">
        <v>2540</v>
      </c>
      <c r="C369" s="580" t="s">
        <v>2541</v>
      </c>
      <c r="D369" s="577" t="s">
        <v>1717</v>
      </c>
      <c r="E369" s="577">
        <v>3516</v>
      </c>
      <c r="F369" s="577">
        <v>250</v>
      </c>
      <c r="G369" s="581">
        <v>3260</v>
      </c>
      <c r="H369" s="579"/>
      <c r="I369" s="577">
        <v>3260</v>
      </c>
      <c r="J369" s="609" t="s">
        <v>105</v>
      </c>
      <c r="K369" s="579" t="s">
        <v>160</v>
      </c>
      <c r="L369" s="579" t="s">
        <v>1556</v>
      </c>
      <c r="M369" s="592" t="s">
        <v>2542</v>
      </c>
    </row>
    <row r="370" spans="1:13" s="2" customFormat="1" ht="42.75" customHeight="1">
      <c r="A370" s="577">
        <v>308</v>
      </c>
      <c r="B370" s="592" t="s">
        <v>2543</v>
      </c>
      <c r="C370" s="592" t="s">
        <v>2544</v>
      </c>
      <c r="D370" s="579" t="s">
        <v>34</v>
      </c>
      <c r="E370" s="577">
        <v>2000</v>
      </c>
      <c r="F370" s="579"/>
      <c r="G370" s="581">
        <v>100</v>
      </c>
      <c r="H370" s="577">
        <v>100</v>
      </c>
      <c r="I370" s="577"/>
      <c r="J370" s="609" t="s">
        <v>2545</v>
      </c>
      <c r="K370" s="607" t="s">
        <v>646</v>
      </c>
      <c r="L370" s="577" t="s">
        <v>2546</v>
      </c>
      <c r="M370" s="580"/>
    </row>
    <row r="371" spans="1:13" s="3" customFormat="1" ht="62.25" customHeight="1">
      <c r="A371" s="577">
        <v>309</v>
      </c>
      <c r="B371" s="580" t="s">
        <v>651</v>
      </c>
      <c r="C371" s="629" t="s">
        <v>652</v>
      </c>
      <c r="D371" s="577" t="s">
        <v>233</v>
      </c>
      <c r="E371" s="577">
        <v>52652</v>
      </c>
      <c r="F371" s="577">
        <v>1300</v>
      </c>
      <c r="G371" s="581">
        <v>11700</v>
      </c>
      <c r="H371" s="579"/>
      <c r="I371" s="577">
        <v>11700</v>
      </c>
      <c r="J371" s="609" t="s">
        <v>2547</v>
      </c>
      <c r="K371" s="607" t="s">
        <v>331</v>
      </c>
      <c r="L371" s="579" t="s">
        <v>1415</v>
      </c>
      <c r="M371" s="592"/>
    </row>
    <row r="372" spans="1:13" s="3" customFormat="1" ht="45.75" customHeight="1">
      <c r="A372" s="577">
        <v>310</v>
      </c>
      <c r="B372" s="592" t="s">
        <v>2548</v>
      </c>
      <c r="C372" s="592" t="s">
        <v>2549</v>
      </c>
      <c r="D372" s="579" t="s">
        <v>1717</v>
      </c>
      <c r="E372" s="577">
        <v>2991</v>
      </c>
      <c r="F372" s="579">
        <v>513</v>
      </c>
      <c r="G372" s="581">
        <v>2478</v>
      </c>
      <c r="H372" s="577">
        <v>2478</v>
      </c>
      <c r="I372" s="577"/>
      <c r="J372" s="609" t="s">
        <v>89</v>
      </c>
      <c r="K372" s="607" t="s">
        <v>36</v>
      </c>
      <c r="L372" s="577" t="s">
        <v>1381</v>
      </c>
      <c r="M372" s="592"/>
    </row>
    <row r="373" spans="1:13" s="2" customFormat="1" ht="43.5" customHeight="1">
      <c r="A373" s="577">
        <v>311</v>
      </c>
      <c r="B373" s="580" t="s">
        <v>2550</v>
      </c>
      <c r="C373" s="580" t="s">
        <v>2551</v>
      </c>
      <c r="D373" s="577" t="s">
        <v>558</v>
      </c>
      <c r="E373" s="577">
        <v>2958</v>
      </c>
      <c r="F373" s="577"/>
      <c r="G373" s="581">
        <v>2280</v>
      </c>
      <c r="H373" s="579">
        <v>2280</v>
      </c>
      <c r="I373" s="577"/>
      <c r="J373" s="609" t="s">
        <v>2552</v>
      </c>
      <c r="K373" s="579" t="s">
        <v>284</v>
      </c>
      <c r="L373" s="579" t="s">
        <v>1399</v>
      </c>
      <c r="M373" s="592"/>
    </row>
    <row r="374" spans="1:13" s="2" customFormat="1" ht="39" customHeight="1">
      <c r="A374" s="577">
        <v>312</v>
      </c>
      <c r="B374" s="580" t="s">
        <v>2553</v>
      </c>
      <c r="C374" s="580" t="s">
        <v>2554</v>
      </c>
      <c r="D374" s="577" t="s">
        <v>558</v>
      </c>
      <c r="E374" s="577">
        <v>6881</v>
      </c>
      <c r="F374" s="577"/>
      <c r="G374" s="581">
        <v>1240</v>
      </c>
      <c r="H374" s="579">
        <v>1240</v>
      </c>
      <c r="I374" s="577"/>
      <c r="J374" s="609" t="s">
        <v>2554</v>
      </c>
      <c r="K374" s="579" t="s">
        <v>331</v>
      </c>
      <c r="L374" s="579" t="s">
        <v>1399</v>
      </c>
      <c r="M374" s="592"/>
    </row>
    <row r="375" spans="1:13" s="2" customFormat="1" ht="44.25" customHeight="1">
      <c r="A375" s="577">
        <v>313</v>
      </c>
      <c r="B375" s="580" t="s">
        <v>2555</v>
      </c>
      <c r="C375" s="580" t="s">
        <v>2556</v>
      </c>
      <c r="D375" s="577" t="s">
        <v>2557</v>
      </c>
      <c r="E375" s="577">
        <v>50000</v>
      </c>
      <c r="F375" s="577"/>
      <c r="G375" s="581">
        <v>1000</v>
      </c>
      <c r="H375" s="579">
        <v>1000</v>
      </c>
      <c r="I375" s="577"/>
      <c r="J375" s="609" t="s">
        <v>113</v>
      </c>
      <c r="K375" s="579" t="s">
        <v>331</v>
      </c>
      <c r="L375" s="579" t="s">
        <v>1399</v>
      </c>
      <c r="M375" s="592"/>
    </row>
    <row r="376" spans="1:13" s="3" customFormat="1" ht="51.75" customHeight="1">
      <c r="A376" s="577">
        <v>314</v>
      </c>
      <c r="B376" s="580" t="s">
        <v>2558</v>
      </c>
      <c r="C376" s="580" t="s">
        <v>2559</v>
      </c>
      <c r="D376" s="577" t="s">
        <v>729</v>
      </c>
      <c r="E376" s="577">
        <v>20460</v>
      </c>
      <c r="F376" s="577">
        <v>18000</v>
      </c>
      <c r="G376" s="581">
        <v>2460</v>
      </c>
      <c r="H376" s="579">
        <v>2460</v>
      </c>
      <c r="I376" s="577"/>
      <c r="J376" s="609" t="s">
        <v>2560</v>
      </c>
      <c r="K376" s="579" t="s">
        <v>36</v>
      </c>
      <c r="L376" s="579" t="s">
        <v>1194</v>
      </c>
      <c r="M376" s="592"/>
    </row>
    <row r="377" spans="1:13" s="3" customFormat="1" ht="51.75" customHeight="1">
      <c r="A377" s="577">
        <v>315</v>
      </c>
      <c r="B377" s="580" t="s">
        <v>2561</v>
      </c>
      <c r="C377" s="580" t="s">
        <v>2562</v>
      </c>
      <c r="D377" s="577" t="s">
        <v>34</v>
      </c>
      <c r="E377" s="577">
        <v>1057</v>
      </c>
      <c r="F377" s="577"/>
      <c r="G377" s="581">
        <v>88</v>
      </c>
      <c r="H377" s="577">
        <v>88</v>
      </c>
      <c r="I377" s="577"/>
      <c r="J377" s="609" t="s">
        <v>254</v>
      </c>
      <c r="K377" s="579" t="s">
        <v>331</v>
      </c>
      <c r="L377" s="579" t="s">
        <v>1194</v>
      </c>
      <c r="M377" s="592"/>
    </row>
    <row r="378" spans="1:13" s="2" customFormat="1" ht="48.75" customHeight="1">
      <c r="A378" s="577">
        <v>316</v>
      </c>
      <c r="B378" s="580" t="s">
        <v>2563</v>
      </c>
      <c r="C378" s="580" t="s">
        <v>2564</v>
      </c>
      <c r="D378" s="577" t="s">
        <v>883</v>
      </c>
      <c r="E378" s="577">
        <v>120000</v>
      </c>
      <c r="F378" s="577">
        <v>6900</v>
      </c>
      <c r="G378" s="581">
        <v>8000</v>
      </c>
      <c r="H378" s="579">
        <v>8000</v>
      </c>
      <c r="I378" s="579"/>
      <c r="J378" s="612" t="s">
        <v>2565</v>
      </c>
      <c r="K378" s="607" t="s">
        <v>36</v>
      </c>
      <c r="L378" s="577" t="s">
        <v>2432</v>
      </c>
      <c r="M378" s="592"/>
    </row>
    <row r="379" spans="1:13" s="3" customFormat="1" ht="48.75" customHeight="1">
      <c r="A379" s="1253">
        <v>317</v>
      </c>
      <c r="B379" s="1250" t="s">
        <v>2566</v>
      </c>
      <c r="C379" s="578" t="s">
        <v>2567</v>
      </c>
      <c r="D379" s="577" t="s">
        <v>208</v>
      </c>
      <c r="E379" s="577">
        <v>4141</v>
      </c>
      <c r="F379" s="577">
        <v>1140</v>
      </c>
      <c r="G379" s="581">
        <v>2500</v>
      </c>
      <c r="H379" s="577">
        <v>2500</v>
      </c>
      <c r="I379" s="577"/>
      <c r="J379" s="609" t="s">
        <v>2568</v>
      </c>
      <c r="K379" s="579" t="s">
        <v>36</v>
      </c>
      <c r="L379" s="579" t="s">
        <v>1194</v>
      </c>
      <c r="M379" s="592"/>
    </row>
    <row r="380" spans="1:13" s="2" customFormat="1" ht="38.25" customHeight="1">
      <c r="A380" s="1254"/>
      <c r="B380" s="1251"/>
      <c r="C380" s="578" t="s">
        <v>2569</v>
      </c>
      <c r="D380" s="577" t="s">
        <v>48</v>
      </c>
      <c r="E380" s="577">
        <v>7439.08</v>
      </c>
      <c r="F380" s="577">
        <v>4300</v>
      </c>
      <c r="G380" s="581">
        <f>H380+I380</f>
        <v>2500</v>
      </c>
      <c r="H380" s="579">
        <v>2500</v>
      </c>
      <c r="I380" s="577"/>
      <c r="J380" s="609" t="s">
        <v>2570</v>
      </c>
      <c r="K380" s="579" t="s">
        <v>36</v>
      </c>
      <c r="L380" s="579" t="s">
        <v>1180</v>
      </c>
      <c r="M380" s="592"/>
    </row>
    <row r="381" spans="1:13" s="2" customFormat="1" ht="58.5" customHeight="1">
      <c r="A381" s="1254"/>
      <c r="B381" s="1251"/>
      <c r="C381" s="578" t="s">
        <v>2571</v>
      </c>
      <c r="D381" s="577" t="s">
        <v>48</v>
      </c>
      <c r="E381" s="577">
        <v>7148.92</v>
      </c>
      <c r="F381" s="577">
        <v>5000</v>
      </c>
      <c r="G381" s="581">
        <f>H381+I381</f>
        <v>1500</v>
      </c>
      <c r="H381" s="579">
        <v>1500</v>
      </c>
      <c r="I381" s="577"/>
      <c r="J381" s="609" t="s">
        <v>2570</v>
      </c>
      <c r="K381" s="579" t="s">
        <v>36</v>
      </c>
      <c r="L381" s="579" t="s">
        <v>1180</v>
      </c>
      <c r="M381" s="592"/>
    </row>
    <row r="382" spans="1:13" s="2" customFormat="1" ht="60" customHeight="1">
      <c r="A382" s="1255"/>
      <c r="B382" s="1252"/>
      <c r="C382" s="578" t="s">
        <v>2572</v>
      </c>
      <c r="D382" s="577" t="s">
        <v>48</v>
      </c>
      <c r="E382" s="577">
        <v>3598.06</v>
      </c>
      <c r="F382" s="577">
        <v>1000</v>
      </c>
      <c r="G382" s="581">
        <f>H382+I382</f>
        <v>1500</v>
      </c>
      <c r="H382" s="579">
        <v>1500</v>
      </c>
      <c r="I382" s="577"/>
      <c r="J382" s="609" t="s">
        <v>2573</v>
      </c>
      <c r="K382" s="579" t="s">
        <v>36</v>
      </c>
      <c r="L382" s="579" t="s">
        <v>1180</v>
      </c>
      <c r="M382" s="592"/>
    </row>
    <row r="383" spans="1:13" s="3" customFormat="1" ht="43.5" customHeight="1">
      <c r="A383" s="1253">
        <v>318</v>
      </c>
      <c r="B383" s="1247" t="s">
        <v>2574</v>
      </c>
      <c r="C383" s="603" t="s">
        <v>2575</v>
      </c>
      <c r="D383" s="579" t="s">
        <v>48</v>
      </c>
      <c r="E383" s="577">
        <v>2971</v>
      </c>
      <c r="F383" s="579">
        <v>1000</v>
      </c>
      <c r="G383" s="581">
        <v>1500</v>
      </c>
      <c r="H383" s="577">
        <v>1500</v>
      </c>
      <c r="I383" s="577"/>
      <c r="J383" s="606" t="s">
        <v>2576</v>
      </c>
      <c r="K383" s="607" t="s">
        <v>36</v>
      </c>
      <c r="L383" s="577" t="s">
        <v>1180</v>
      </c>
      <c r="M383" s="592"/>
    </row>
    <row r="384" spans="1:13" s="3" customFormat="1" ht="47.25" customHeight="1">
      <c r="A384" s="1254"/>
      <c r="B384" s="1248"/>
      <c r="C384" s="603" t="s">
        <v>2577</v>
      </c>
      <c r="D384" s="579" t="s">
        <v>48</v>
      </c>
      <c r="E384" s="577">
        <v>2993</v>
      </c>
      <c r="F384" s="579">
        <v>800</v>
      </c>
      <c r="G384" s="581">
        <v>1500</v>
      </c>
      <c r="H384" s="577">
        <v>1500</v>
      </c>
      <c r="I384" s="577"/>
      <c r="J384" s="606" t="s">
        <v>2578</v>
      </c>
      <c r="K384" s="607" t="s">
        <v>36</v>
      </c>
      <c r="L384" s="577" t="s">
        <v>1180</v>
      </c>
      <c r="M384" s="592"/>
    </row>
    <row r="385" spans="1:13" s="3" customFormat="1" ht="58.5" customHeight="1">
      <c r="A385" s="1255"/>
      <c r="B385" s="1249"/>
      <c r="C385" s="603" t="s">
        <v>2579</v>
      </c>
      <c r="D385" s="579" t="s">
        <v>48</v>
      </c>
      <c r="E385" s="577">
        <v>2885</v>
      </c>
      <c r="F385" s="579">
        <v>950</v>
      </c>
      <c r="G385" s="581">
        <v>1500</v>
      </c>
      <c r="H385" s="577">
        <v>1500</v>
      </c>
      <c r="I385" s="577"/>
      <c r="J385" s="606" t="s">
        <v>1333</v>
      </c>
      <c r="K385" s="607" t="s">
        <v>36</v>
      </c>
      <c r="L385" s="577" t="s">
        <v>1180</v>
      </c>
      <c r="M385" s="592"/>
    </row>
    <row r="386" spans="1:13" s="3" customFormat="1" ht="53.25" customHeight="1">
      <c r="A386" s="577">
        <v>319</v>
      </c>
      <c r="B386" s="580" t="s">
        <v>2580</v>
      </c>
      <c r="C386" s="580" t="s">
        <v>2581</v>
      </c>
      <c r="D386" s="577" t="s">
        <v>208</v>
      </c>
      <c r="E386" s="577">
        <v>8869</v>
      </c>
      <c r="F386" s="577">
        <v>500</v>
      </c>
      <c r="G386" s="581">
        <v>4430</v>
      </c>
      <c r="H386" s="579">
        <v>4430</v>
      </c>
      <c r="I386" s="577"/>
      <c r="J386" s="609" t="s">
        <v>2582</v>
      </c>
      <c r="K386" s="579" t="s">
        <v>36</v>
      </c>
      <c r="L386" s="579" t="s">
        <v>2583</v>
      </c>
      <c r="M386" s="592"/>
    </row>
    <row r="387" spans="1:13" ht="57" customHeight="1">
      <c r="A387" s="577">
        <v>320</v>
      </c>
      <c r="B387" s="592" t="s">
        <v>2584</v>
      </c>
      <c r="C387" s="592" t="s">
        <v>2585</v>
      </c>
      <c r="D387" s="579" t="s">
        <v>1665</v>
      </c>
      <c r="E387" s="579">
        <v>23410</v>
      </c>
      <c r="F387" s="579">
        <v>18748</v>
      </c>
      <c r="G387" s="581">
        <v>4662</v>
      </c>
      <c r="H387" s="579">
        <v>4662</v>
      </c>
      <c r="I387" s="579"/>
      <c r="J387" s="609" t="s">
        <v>105</v>
      </c>
      <c r="K387" s="607" t="s">
        <v>36</v>
      </c>
      <c r="L387" s="579" t="s">
        <v>1556</v>
      </c>
      <c r="M387" s="592"/>
    </row>
    <row r="388" spans="1:13" s="3" customFormat="1" ht="50.25" customHeight="1">
      <c r="A388" s="577">
        <v>321</v>
      </c>
      <c r="B388" s="592" t="s">
        <v>2586</v>
      </c>
      <c r="C388" s="592" t="s">
        <v>2587</v>
      </c>
      <c r="D388" s="579" t="s">
        <v>1726</v>
      </c>
      <c r="E388" s="577">
        <v>7580</v>
      </c>
      <c r="F388" s="579">
        <v>6677</v>
      </c>
      <c r="G388" s="581">
        <v>900</v>
      </c>
      <c r="H388" s="577">
        <v>900</v>
      </c>
      <c r="I388" s="577"/>
      <c r="J388" s="606" t="s">
        <v>105</v>
      </c>
      <c r="K388" s="607" t="s">
        <v>36</v>
      </c>
      <c r="L388" s="607" t="s">
        <v>1556</v>
      </c>
      <c r="M388" s="654"/>
    </row>
    <row r="389" spans="1:13" s="3" customFormat="1" ht="93.75" customHeight="1">
      <c r="A389" s="577">
        <v>322</v>
      </c>
      <c r="B389" s="580" t="s">
        <v>2588</v>
      </c>
      <c r="C389" s="580" t="s">
        <v>2589</v>
      </c>
      <c r="D389" s="577" t="s">
        <v>208</v>
      </c>
      <c r="E389" s="577">
        <v>10924</v>
      </c>
      <c r="F389" s="577">
        <v>350</v>
      </c>
      <c r="G389" s="581">
        <v>2700</v>
      </c>
      <c r="H389" s="579">
        <v>2700</v>
      </c>
      <c r="I389" s="577"/>
      <c r="J389" s="609" t="s">
        <v>2590</v>
      </c>
      <c r="K389" s="579" t="s">
        <v>36</v>
      </c>
      <c r="L389" s="579" t="s">
        <v>1556</v>
      </c>
      <c r="M389" s="592"/>
    </row>
    <row r="390" spans="1:13" s="3" customFormat="1" ht="62.25" customHeight="1">
      <c r="A390" s="1253">
        <v>323</v>
      </c>
      <c r="B390" s="1250" t="s">
        <v>2591</v>
      </c>
      <c r="C390" s="580" t="s">
        <v>2592</v>
      </c>
      <c r="D390" s="577" t="s">
        <v>1717</v>
      </c>
      <c r="E390" s="577">
        <v>120</v>
      </c>
      <c r="F390" s="577"/>
      <c r="G390" s="581">
        <v>120</v>
      </c>
      <c r="H390" s="579">
        <v>120</v>
      </c>
      <c r="I390" s="577"/>
      <c r="J390" s="609" t="s">
        <v>254</v>
      </c>
      <c r="K390" s="579" t="s">
        <v>331</v>
      </c>
      <c r="L390" s="579" t="s">
        <v>2593</v>
      </c>
      <c r="M390" s="1247" t="s">
        <v>2594</v>
      </c>
    </row>
    <row r="391" spans="1:13" s="3" customFormat="1" ht="60" customHeight="1">
      <c r="A391" s="1254"/>
      <c r="B391" s="1251"/>
      <c r="C391" s="580" t="s">
        <v>2595</v>
      </c>
      <c r="D391" s="577" t="s">
        <v>1717</v>
      </c>
      <c r="E391" s="577">
        <v>1999</v>
      </c>
      <c r="F391" s="577"/>
      <c r="G391" s="581">
        <v>1999</v>
      </c>
      <c r="H391" s="577">
        <v>1999</v>
      </c>
      <c r="I391" s="577"/>
      <c r="J391" s="609" t="s">
        <v>254</v>
      </c>
      <c r="K391" s="579" t="s">
        <v>331</v>
      </c>
      <c r="L391" s="579" t="s">
        <v>2596</v>
      </c>
      <c r="M391" s="1248"/>
    </row>
    <row r="392" spans="1:13" s="3" customFormat="1" ht="54.75" customHeight="1">
      <c r="A392" s="1254"/>
      <c r="B392" s="1251"/>
      <c r="C392" s="580" t="s">
        <v>2597</v>
      </c>
      <c r="D392" s="577" t="s">
        <v>1717</v>
      </c>
      <c r="E392" s="577">
        <v>11459</v>
      </c>
      <c r="F392" s="577"/>
      <c r="G392" s="581">
        <v>6065</v>
      </c>
      <c r="H392" s="577">
        <v>6065</v>
      </c>
      <c r="I392" s="577"/>
      <c r="J392" s="609" t="s">
        <v>254</v>
      </c>
      <c r="K392" s="579" t="s">
        <v>331</v>
      </c>
      <c r="L392" s="579" t="s">
        <v>2598</v>
      </c>
      <c r="M392" s="1248"/>
    </row>
    <row r="393" spans="1:13" s="3" customFormat="1" ht="67.5" customHeight="1">
      <c r="A393" s="1254"/>
      <c r="B393" s="1251"/>
      <c r="C393" s="580" t="s">
        <v>2599</v>
      </c>
      <c r="D393" s="577" t="s">
        <v>1717</v>
      </c>
      <c r="E393" s="577">
        <v>6375</v>
      </c>
      <c r="F393" s="577"/>
      <c r="G393" s="581">
        <v>6375</v>
      </c>
      <c r="H393" s="579">
        <v>6375</v>
      </c>
      <c r="I393" s="577"/>
      <c r="J393" s="609" t="s">
        <v>254</v>
      </c>
      <c r="K393" s="579" t="s">
        <v>331</v>
      </c>
      <c r="L393" s="579" t="s">
        <v>2600</v>
      </c>
      <c r="M393" s="1248"/>
    </row>
    <row r="394" spans="1:13" s="3" customFormat="1" ht="66.75" customHeight="1">
      <c r="A394" s="1254"/>
      <c r="B394" s="1251"/>
      <c r="C394" s="580" t="s">
        <v>2601</v>
      </c>
      <c r="D394" s="577" t="s">
        <v>34</v>
      </c>
      <c r="E394" s="577">
        <v>2115</v>
      </c>
      <c r="F394" s="577"/>
      <c r="G394" s="581">
        <v>1064</v>
      </c>
      <c r="H394" s="577">
        <v>1064</v>
      </c>
      <c r="I394" s="577"/>
      <c r="J394" s="609" t="s">
        <v>254</v>
      </c>
      <c r="K394" s="579" t="s">
        <v>331</v>
      </c>
      <c r="L394" s="579" t="s">
        <v>2602</v>
      </c>
      <c r="M394" s="1248"/>
    </row>
    <row r="395" spans="1:13" s="3" customFormat="1" ht="67.5" customHeight="1">
      <c r="A395" s="1255"/>
      <c r="B395" s="1252"/>
      <c r="C395" s="580" t="s">
        <v>2603</v>
      </c>
      <c r="D395" s="577" t="s">
        <v>1717</v>
      </c>
      <c r="E395" s="577">
        <v>7350</v>
      </c>
      <c r="F395" s="577"/>
      <c r="G395" s="581">
        <v>7350</v>
      </c>
      <c r="H395" s="579">
        <v>7350</v>
      </c>
      <c r="I395" s="577"/>
      <c r="J395" s="609" t="s">
        <v>254</v>
      </c>
      <c r="K395" s="579" t="s">
        <v>331</v>
      </c>
      <c r="L395" s="579" t="s">
        <v>2604</v>
      </c>
      <c r="M395" s="1249"/>
    </row>
    <row r="396" spans="1:13" s="2" customFormat="1" ht="40.5" customHeight="1">
      <c r="A396" s="576" t="s">
        <v>74</v>
      </c>
      <c r="B396" s="578" t="s">
        <v>3189</v>
      </c>
      <c r="C396" s="578"/>
      <c r="D396" s="576"/>
      <c r="E396" s="576">
        <f>E397+E432+E445+E450</f>
        <v>6693857.0899999999</v>
      </c>
      <c r="F396" s="576">
        <f>F397+F432+F445+F450</f>
        <v>1968475.3</v>
      </c>
      <c r="G396" s="575">
        <f>G397+G432+G445+G450</f>
        <v>1184548</v>
      </c>
      <c r="H396" s="576">
        <f>H397+H432+H445+H450</f>
        <v>195663</v>
      </c>
      <c r="I396" s="576">
        <f>I397+I432+I445+I450</f>
        <v>988885</v>
      </c>
      <c r="J396" s="606"/>
      <c r="K396" s="607"/>
      <c r="L396" s="577"/>
      <c r="M396" s="580"/>
    </row>
    <row r="397" spans="1:13" s="2" customFormat="1" ht="39" customHeight="1">
      <c r="A397" s="576" t="s">
        <v>153</v>
      </c>
      <c r="B397" s="578" t="s">
        <v>2606</v>
      </c>
      <c r="C397" s="578"/>
      <c r="D397" s="576"/>
      <c r="E397" s="576">
        <f>SUM(E398:E431)</f>
        <v>498524.09</v>
      </c>
      <c r="F397" s="576">
        <f>SUM(F398:F431)</f>
        <v>54496.3</v>
      </c>
      <c r="G397" s="575">
        <f>SUM(G398:G431)</f>
        <v>128185</v>
      </c>
      <c r="H397" s="576">
        <f>SUM(H398:H431)</f>
        <v>64885</v>
      </c>
      <c r="I397" s="576">
        <f>SUM(I398:I431)</f>
        <v>63300</v>
      </c>
      <c r="J397" s="606"/>
      <c r="K397" s="607"/>
      <c r="L397" s="577"/>
      <c r="M397" s="580"/>
    </row>
    <row r="398" spans="1:13" s="2" customFormat="1" ht="43.5" customHeight="1">
      <c r="A398" s="577">
        <v>324</v>
      </c>
      <c r="B398" s="580" t="s">
        <v>2607</v>
      </c>
      <c r="C398" s="580" t="s">
        <v>2608</v>
      </c>
      <c r="D398" s="577" t="s">
        <v>1665</v>
      </c>
      <c r="E398" s="577">
        <v>1362.78</v>
      </c>
      <c r="F398" s="577">
        <v>796</v>
      </c>
      <c r="G398" s="581">
        <v>567</v>
      </c>
      <c r="H398" s="577">
        <v>567</v>
      </c>
      <c r="I398" s="577"/>
      <c r="J398" s="655" t="s">
        <v>2609</v>
      </c>
      <c r="K398" s="607" t="s">
        <v>36</v>
      </c>
      <c r="L398" s="577" t="s">
        <v>2610</v>
      </c>
      <c r="M398" s="580"/>
    </row>
    <row r="399" spans="1:13" s="2" customFormat="1" ht="38.25" customHeight="1">
      <c r="A399" s="577">
        <v>325</v>
      </c>
      <c r="B399" s="580" t="s">
        <v>2611</v>
      </c>
      <c r="C399" s="580" t="s">
        <v>2612</v>
      </c>
      <c r="D399" s="577" t="s">
        <v>208</v>
      </c>
      <c r="E399" s="577">
        <v>7840.35</v>
      </c>
      <c r="F399" s="577">
        <v>635</v>
      </c>
      <c r="G399" s="581">
        <v>3500</v>
      </c>
      <c r="H399" s="577">
        <v>3500</v>
      </c>
      <c r="I399" s="577"/>
      <c r="J399" s="655" t="s">
        <v>1333</v>
      </c>
      <c r="K399" s="656" t="s">
        <v>36</v>
      </c>
      <c r="L399" s="577" t="s">
        <v>2610</v>
      </c>
      <c r="M399" s="580"/>
    </row>
    <row r="400" spans="1:13" s="9" customFormat="1" ht="44.25" customHeight="1">
      <c r="A400" s="577">
        <v>326</v>
      </c>
      <c r="B400" s="580" t="s">
        <v>2613</v>
      </c>
      <c r="C400" s="580" t="s">
        <v>2614</v>
      </c>
      <c r="D400" s="577" t="s">
        <v>208</v>
      </c>
      <c r="E400" s="579">
        <v>19698</v>
      </c>
      <c r="F400" s="577"/>
      <c r="G400" s="581">
        <v>4000</v>
      </c>
      <c r="H400" s="577">
        <v>4000</v>
      </c>
      <c r="I400" s="577"/>
      <c r="J400" s="655" t="s">
        <v>2615</v>
      </c>
      <c r="K400" s="656" t="s">
        <v>90</v>
      </c>
      <c r="L400" s="579" t="s">
        <v>2610</v>
      </c>
      <c r="M400" s="580"/>
    </row>
    <row r="401" spans="1:13" s="10" customFormat="1" ht="45.75" customHeight="1">
      <c r="A401" s="577">
        <v>327</v>
      </c>
      <c r="B401" s="580" t="s">
        <v>2616</v>
      </c>
      <c r="C401" s="580" t="s">
        <v>2617</v>
      </c>
      <c r="D401" s="577" t="s">
        <v>208</v>
      </c>
      <c r="E401" s="579">
        <v>68000</v>
      </c>
      <c r="F401" s="577">
        <v>100</v>
      </c>
      <c r="G401" s="581">
        <v>12000</v>
      </c>
      <c r="H401" s="577">
        <v>12000</v>
      </c>
      <c r="I401" s="577"/>
      <c r="J401" s="655" t="s">
        <v>2618</v>
      </c>
      <c r="K401" s="656" t="s">
        <v>331</v>
      </c>
      <c r="L401" s="579" t="s">
        <v>2619</v>
      </c>
      <c r="M401" s="580"/>
    </row>
    <row r="402" spans="1:13" s="9" customFormat="1" ht="40.5" customHeight="1">
      <c r="A402" s="577">
        <v>328</v>
      </c>
      <c r="B402" s="609" t="s">
        <v>2620</v>
      </c>
      <c r="C402" s="651" t="s">
        <v>2621</v>
      </c>
      <c r="D402" s="577" t="s">
        <v>34</v>
      </c>
      <c r="E402" s="577">
        <v>29320</v>
      </c>
      <c r="F402" s="577">
        <v>20</v>
      </c>
      <c r="G402" s="581">
        <v>2600</v>
      </c>
      <c r="H402" s="577"/>
      <c r="I402" s="577">
        <v>2600</v>
      </c>
      <c r="J402" s="592" t="s">
        <v>2622</v>
      </c>
      <c r="K402" s="607" t="s">
        <v>90</v>
      </c>
      <c r="L402" s="579" t="s">
        <v>2623</v>
      </c>
      <c r="M402" s="609"/>
    </row>
    <row r="403" spans="1:13" s="9" customFormat="1" ht="46.5" customHeight="1">
      <c r="A403" s="577">
        <v>329</v>
      </c>
      <c r="B403" s="592" t="s">
        <v>2624</v>
      </c>
      <c r="C403" s="652" t="s">
        <v>2625</v>
      </c>
      <c r="D403" s="579" t="s">
        <v>1717</v>
      </c>
      <c r="E403" s="577">
        <v>1280</v>
      </c>
      <c r="F403" s="577">
        <v>280</v>
      </c>
      <c r="G403" s="581">
        <v>1000</v>
      </c>
      <c r="H403" s="577">
        <v>1000</v>
      </c>
      <c r="I403" s="657"/>
      <c r="J403" s="609" t="s">
        <v>105</v>
      </c>
      <c r="K403" s="607" t="s">
        <v>36</v>
      </c>
      <c r="L403" s="579" t="s">
        <v>2626</v>
      </c>
      <c r="M403" s="658"/>
    </row>
    <row r="404" spans="1:13" s="9" customFormat="1" ht="50.25" customHeight="1">
      <c r="A404" s="577">
        <v>330</v>
      </c>
      <c r="B404" s="592" t="s">
        <v>2627</v>
      </c>
      <c r="C404" s="652" t="s">
        <v>2628</v>
      </c>
      <c r="D404" s="579" t="s">
        <v>48</v>
      </c>
      <c r="E404" s="577">
        <v>4897</v>
      </c>
      <c r="F404" s="577">
        <v>500</v>
      </c>
      <c r="G404" s="581">
        <v>2300</v>
      </c>
      <c r="H404" s="577">
        <v>1300</v>
      </c>
      <c r="I404" s="577">
        <v>1000</v>
      </c>
      <c r="J404" s="609" t="s">
        <v>2629</v>
      </c>
      <c r="K404" s="607" t="s">
        <v>160</v>
      </c>
      <c r="L404" s="579" t="s">
        <v>2630</v>
      </c>
      <c r="M404" s="658"/>
    </row>
    <row r="405" spans="1:13" s="9" customFormat="1" ht="38.25" customHeight="1">
      <c r="A405" s="577">
        <v>331</v>
      </c>
      <c r="B405" s="592" t="s">
        <v>2631</v>
      </c>
      <c r="C405" s="652" t="s">
        <v>2632</v>
      </c>
      <c r="D405" s="579" t="s">
        <v>64</v>
      </c>
      <c r="E405" s="577">
        <v>20000</v>
      </c>
      <c r="F405" s="577"/>
      <c r="G405" s="581">
        <v>500</v>
      </c>
      <c r="H405" s="577">
        <v>500</v>
      </c>
      <c r="I405" s="577"/>
      <c r="J405" s="609" t="s">
        <v>1893</v>
      </c>
      <c r="K405" s="579" t="s">
        <v>646</v>
      </c>
      <c r="L405" s="579" t="s">
        <v>685</v>
      </c>
      <c r="M405" s="592"/>
    </row>
    <row r="406" spans="1:13" s="9" customFormat="1" ht="36" customHeight="1">
      <c r="A406" s="577">
        <v>332</v>
      </c>
      <c r="B406" s="592" t="s">
        <v>2633</v>
      </c>
      <c r="C406" s="652" t="s">
        <v>2634</v>
      </c>
      <c r="D406" s="579" t="s">
        <v>34</v>
      </c>
      <c r="E406" s="577">
        <v>35000</v>
      </c>
      <c r="F406" s="577"/>
      <c r="G406" s="581">
        <v>15000</v>
      </c>
      <c r="H406" s="577"/>
      <c r="I406" s="579">
        <v>15000</v>
      </c>
      <c r="J406" s="609" t="s">
        <v>89</v>
      </c>
      <c r="K406" s="607" t="s">
        <v>341</v>
      </c>
      <c r="L406" s="579" t="s">
        <v>1399</v>
      </c>
      <c r="M406" s="658"/>
    </row>
    <row r="407" spans="1:13" s="9" customFormat="1" ht="40.5" customHeight="1">
      <c r="A407" s="577">
        <v>333</v>
      </c>
      <c r="B407" s="592" t="s">
        <v>2635</v>
      </c>
      <c r="C407" s="652" t="s">
        <v>2636</v>
      </c>
      <c r="D407" s="579" t="s">
        <v>34</v>
      </c>
      <c r="E407" s="577">
        <v>23000</v>
      </c>
      <c r="F407" s="577"/>
      <c r="G407" s="581">
        <v>6000</v>
      </c>
      <c r="H407" s="577">
        <v>6000</v>
      </c>
      <c r="I407" s="579"/>
      <c r="J407" s="609" t="s">
        <v>2637</v>
      </c>
      <c r="K407" s="607" t="s">
        <v>114</v>
      </c>
      <c r="L407" s="579" t="s">
        <v>1399</v>
      </c>
      <c r="M407" s="658"/>
    </row>
    <row r="408" spans="1:13" s="9" customFormat="1" ht="31.5" customHeight="1">
      <c r="A408" s="577">
        <v>334</v>
      </c>
      <c r="B408" s="592" t="s">
        <v>2638</v>
      </c>
      <c r="C408" s="652" t="s">
        <v>2639</v>
      </c>
      <c r="D408" s="579" t="s">
        <v>1665</v>
      </c>
      <c r="E408" s="577">
        <v>30000</v>
      </c>
      <c r="F408" s="577">
        <v>15000</v>
      </c>
      <c r="G408" s="581">
        <f>I408+H408</f>
        <v>15000</v>
      </c>
      <c r="H408" s="577"/>
      <c r="I408" s="579">
        <v>15000</v>
      </c>
      <c r="J408" s="609" t="s">
        <v>89</v>
      </c>
      <c r="K408" s="607" t="s">
        <v>36</v>
      </c>
      <c r="L408" s="577" t="s">
        <v>1083</v>
      </c>
      <c r="M408" s="658"/>
    </row>
    <row r="409" spans="1:13" s="3" customFormat="1" ht="33.75" customHeight="1">
      <c r="A409" s="577">
        <v>335</v>
      </c>
      <c r="B409" s="637" t="s">
        <v>2640</v>
      </c>
      <c r="C409" s="637" t="s">
        <v>2641</v>
      </c>
      <c r="D409" s="638" t="s">
        <v>1665</v>
      </c>
      <c r="E409" s="638">
        <v>3864</v>
      </c>
      <c r="F409" s="577">
        <v>1975</v>
      </c>
      <c r="G409" s="581">
        <v>1889</v>
      </c>
      <c r="H409" s="577">
        <v>1889</v>
      </c>
      <c r="I409" s="579"/>
      <c r="J409" s="609" t="s">
        <v>105</v>
      </c>
      <c r="K409" s="607" t="s">
        <v>36</v>
      </c>
      <c r="L409" s="577" t="s">
        <v>1194</v>
      </c>
      <c r="M409" s="592"/>
    </row>
    <row r="410" spans="1:13" ht="39" customHeight="1">
      <c r="A410" s="577">
        <v>336</v>
      </c>
      <c r="B410" s="592" t="s">
        <v>2642</v>
      </c>
      <c r="C410" s="592" t="s">
        <v>2643</v>
      </c>
      <c r="D410" s="579" t="s">
        <v>34</v>
      </c>
      <c r="E410" s="579">
        <v>9000</v>
      </c>
      <c r="F410" s="579"/>
      <c r="G410" s="581">
        <v>2000</v>
      </c>
      <c r="H410" s="579">
        <v>2000</v>
      </c>
      <c r="I410" s="579"/>
      <c r="J410" s="609" t="s">
        <v>2644</v>
      </c>
      <c r="K410" s="579" t="s">
        <v>160</v>
      </c>
      <c r="L410" s="579" t="s">
        <v>1415</v>
      </c>
      <c r="M410" s="31"/>
    </row>
    <row r="411" spans="1:13" s="9" customFormat="1" ht="36" customHeight="1">
      <c r="A411" s="577">
        <v>337</v>
      </c>
      <c r="B411" s="592" t="s">
        <v>2645</v>
      </c>
      <c r="C411" s="652" t="s">
        <v>2646</v>
      </c>
      <c r="D411" s="579" t="s">
        <v>34</v>
      </c>
      <c r="E411" s="577">
        <v>9000</v>
      </c>
      <c r="F411" s="577"/>
      <c r="G411" s="581">
        <v>4500</v>
      </c>
      <c r="H411" s="577"/>
      <c r="I411" s="579">
        <v>4500</v>
      </c>
      <c r="J411" s="609" t="s">
        <v>89</v>
      </c>
      <c r="K411" s="607" t="s">
        <v>341</v>
      </c>
      <c r="L411" s="579" t="s">
        <v>1399</v>
      </c>
      <c r="M411" s="658"/>
    </row>
    <row r="412" spans="1:13" s="9" customFormat="1" ht="40.5" customHeight="1">
      <c r="A412" s="577">
        <v>338</v>
      </c>
      <c r="B412" s="592" t="s">
        <v>2647</v>
      </c>
      <c r="C412" s="652" t="s">
        <v>2646</v>
      </c>
      <c r="D412" s="579" t="s">
        <v>34</v>
      </c>
      <c r="E412" s="577">
        <v>6000</v>
      </c>
      <c r="F412" s="577"/>
      <c r="G412" s="581">
        <v>3000</v>
      </c>
      <c r="H412" s="577"/>
      <c r="I412" s="579">
        <v>3000</v>
      </c>
      <c r="J412" s="609" t="s">
        <v>89</v>
      </c>
      <c r="K412" s="607" t="s">
        <v>341</v>
      </c>
      <c r="L412" s="579" t="s">
        <v>1399</v>
      </c>
      <c r="M412" s="658"/>
    </row>
    <row r="413" spans="1:13" s="9" customFormat="1" ht="41.25" customHeight="1">
      <c r="A413" s="577">
        <v>339</v>
      </c>
      <c r="B413" s="592" t="s">
        <v>2648</v>
      </c>
      <c r="C413" s="652" t="s">
        <v>2646</v>
      </c>
      <c r="D413" s="579" t="s">
        <v>34</v>
      </c>
      <c r="E413" s="577">
        <v>9000</v>
      </c>
      <c r="F413" s="577"/>
      <c r="G413" s="581">
        <v>4500</v>
      </c>
      <c r="H413" s="577"/>
      <c r="I413" s="579">
        <v>4500</v>
      </c>
      <c r="J413" s="609" t="s">
        <v>89</v>
      </c>
      <c r="K413" s="607" t="s">
        <v>341</v>
      </c>
      <c r="L413" s="579" t="s">
        <v>1399</v>
      </c>
      <c r="M413" s="658"/>
    </row>
    <row r="414" spans="1:13" s="6" customFormat="1" ht="46.5" customHeight="1">
      <c r="A414" s="577">
        <v>340</v>
      </c>
      <c r="B414" s="592" t="s">
        <v>2649</v>
      </c>
      <c r="C414" s="592" t="s">
        <v>2650</v>
      </c>
      <c r="D414" s="579" t="s">
        <v>48</v>
      </c>
      <c r="E414" s="579">
        <v>7000</v>
      </c>
      <c r="F414" s="579">
        <v>2000</v>
      </c>
      <c r="G414" s="581">
        <v>2300</v>
      </c>
      <c r="H414" s="579">
        <v>2300</v>
      </c>
      <c r="I414" s="579"/>
      <c r="J414" s="609" t="s">
        <v>89</v>
      </c>
      <c r="K414" s="607" t="s">
        <v>36</v>
      </c>
      <c r="L414" s="579" t="s">
        <v>1399</v>
      </c>
      <c r="M414" s="592"/>
    </row>
    <row r="415" spans="1:13" s="6" customFormat="1" ht="34.5" customHeight="1">
      <c r="A415" s="577">
        <v>341</v>
      </c>
      <c r="B415" s="592" t="s">
        <v>2651</v>
      </c>
      <c r="C415" s="592" t="s">
        <v>2652</v>
      </c>
      <c r="D415" s="579" t="s">
        <v>1665</v>
      </c>
      <c r="E415" s="579">
        <v>3700</v>
      </c>
      <c r="F415" s="579">
        <v>2000</v>
      </c>
      <c r="G415" s="581">
        <v>1700</v>
      </c>
      <c r="H415" s="579">
        <v>1700</v>
      </c>
      <c r="I415" s="579"/>
      <c r="J415" s="609" t="s">
        <v>2653</v>
      </c>
      <c r="K415" s="607" t="s">
        <v>36</v>
      </c>
      <c r="L415" s="579" t="s">
        <v>1399</v>
      </c>
      <c r="M415" s="592"/>
    </row>
    <row r="416" spans="1:13" s="6" customFormat="1" ht="36.75" customHeight="1">
      <c r="A416" s="577">
        <v>342</v>
      </c>
      <c r="B416" s="586" t="s">
        <v>2654</v>
      </c>
      <c r="C416" s="580" t="s">
        <v>2655</v>
      </c>
      <c r="D416" s="577" t="s">
        <v>34</v>
      </c>
      <c r="E416" s="577">
        <v>1500</v>
      </c>
      <c r="F416" s="577"/>
      <c r="G416" s="581">
        <v>500</v>
      </c>
      <c r="H416" s="579">
        <v>500</v>
      </c>
      <c r="I416" s="577"/>
      <c r="J416" s="609" t="s">
        <v>2656</v>
      </c>
      <c r="K416" s="607" t="s">
        <v>341</v>
      </c>
      <c r="L416" s="579" t="s">
        <v>1083</v>
      </c>
      <c r="M416" s="592"/>
    </row>
    <row r="417" spans="1:13" s="6" customFormat="1" ht="42" customHeight="1">
      <c r="A417" s="577">
        <v>343</v>
      </c>
      <c r="B417" s="586" t="s">
        <v>2657</v>
      </c>
      <c r="C417" s="580" t="s">
        <v>2658</v>
      </c>
      <c r="D417" s="577" t="s">
        <v>34</v>
      </c>
      <c r="E417" s="577">
        <v>3000</v>
      </c>
      <c r="F417" s="577"/>
      <c r="G417" s="581">
        <v>1000</v>
      </c>
      <c r="H417" s="579">
        <v>1000</v>
      </c>
      <c r="I417" s="577"/>
      <c r="J417" s="609" t="s">
        <v>2656</v>
      </c>
      <c r="K417" s="607" t="s">
        <v>341</v>
      </c>
      <c r="L417" s="579" t="s">
        <v>1083</v>
      </c>
      <c r="M417" s="592" t="s">
        <v>2659</v>
      </c>
    </row>
    <row r="418" spans="1:13" s="6" customFormat="1" ht="36" customHeight="1">
      <c r="A418" s="577">
        <v>344</v>
      </c>
      <c r="B418" s="586" t="s">
        <v>2660</v>
      </c>
      <c r="C418" s="580" t="s">
        <v>2655</v>
      </c>
      <c r="D418" s="577" t="s">
        <v>34</v>
      </c>
      <c r="E418" s="577">
        <v>1500</v>
      </c>
      <c r="F418" s="577"/>
      <c r="G418" s="581">
        <v>500</v>
      </c>
      <c r="H418" s="579"/>
      <c r="I418" s="579">
        <v>500</v>
      </c>
      <c r="J418" s="609" t="s">
        <v>2656</v>
      </c>
      <c r="K418" s="607" t="s">
        <v>90</v>
      </c>
      <c r="L418" s="579" t="s">
        <v>1083</v>
      </c>
      <c r="M418" s="592"/>
    </row>
    <row r="419" spans="1:13" s="9" customFormat="1" ht="40.5" customHeight="1">
      <c r="A419" s="577">
        <v>345</v>
      </c>
      <c r="B419" s="592" t="s">
        <v>2661</v>
      </c>
      <c r="C419" s="652" t="s">
        <v>2662</v>
      </c>
      <c r="D419" s="579" t="s">
        <v>64</v>
      </c>
      <c r="E419" s="577">
        <v>9582.9599999999991</v>
      </c>
      <c r="F419" s="577"/>
      <c r="G419" s="581">
        <v>1500</v>
      </c>
      <c r="H419" s="577">
        <v>1500</v>
      </c>
      <c r="I419" s="657"/>
      <c r="J419" s="609" t="s">
        <v>2663</v>
      </c>
      <c r="K419" s="607" t="s">
        <v>271</v>
      </c>
      <c r="L419" s="579" t="s">
        <v>1194</v>
      </c>
      <c r="M419" s="658"/>
    </row>
    <row r="420" spans="1:13" s="9" customFormat="1" ht="36" customHeight="1">
      <c r="A420" s="577">
        <v>346</v>
      </c>
      <c r="B420" s="592" t="s">
        <v>2664</v>
      </c>
      <c r="C420" s="652" t="s">
        <v>2665</v>
      </c>
      <c r="D420" s="579" t="s">
        <v>208</v>
      </c>
      <c r="E420" s="577">
        <v>57000</v>
      </c>
      <c r="F420" s="577">
        <v>4000</v>
      </c>
      <c r="G420" s="581">
        <v>10000</v>
      </c>
      <c r="H420" s="577"/>
      <c r="I420" s="579">
        <v>10000</v>
      </c>
      <c r="J420" s="609" t="s">
        <v>89</v>
      </c>
      <c r="K420" s="607" t="s">
        <v>36</v>
      </c>
      <c r="L420" s="579" t="s">
        <v>1194</v>
      </c>
      <c r="M420" s="658"/>
    </row>
    <row r="421" spans="1:13" s="9" customFormat="1" ht="36" customHeight="1">
      <c r="A421" s="577">
        <v>347</v>
      </c>
      <c r="B421" s="592" t="s">
        <v>2666</v>
      </c>
      <c r="C421" s="652" t="s">
        <v>2667</v>
      </c>
      <c r="D421" s="579" t="s">
        <v>64</v>
      </c>
      <c r="E421" s="577">
        <v>50000</v>
      </c>
      <c r="F421" s="577"/>
      <c r="G421" s="581">
        <v>9000</v>
      </c>
      <c r="H421" s="577">
        <v>9000</v>
      </c>
      <c r="I421" s="579"/>
      <c r="J421" s="609" t="s">
        <v>2668</v>
      </c>
      <c r="K421" s="607" t="s">
        <v>36</v>
      </c>
      <c r="L421" s="579" t="s">
        <v>1194</v>
      </c>
      <c r="M421" s="658"/>
    </row>
    <row r="422" spans="1:13" s="9" customFormat="1" ht="36" customHeight="1">
      <c r="A422" s="577">
        <v>348</v>
      </c>
      <c r="B422" s="592" t="s">
        <v>2669</v>
      </c>
      <c r="C422" s="652" t="s">
        <v>2670</v>
      </c>
      <c r="D422" s="579" t="s">
        <v>64</v>
      </c>
      <c r="E422" s="577">
        <v>13000</v>
      </c>
      <c r="F422" s="577"/>
      <c r="G422" s="581">
        <v>3000</v>
      </c>
      <c r="H422" s="577">
        <v>3000</v>
      </c>
      <c r="I422" s="579"/>
      <c r="J422" s="609" t="s">
        <v>254</v>
      </c>
      <c r="K422" s="607" t="s">
        <v>331</v>
      </c>
      <c r="L422" s="579" t="s">
        <v>1194</v>
      </c>
      <c r="M422" s="658"/>
    </row>
    <row r="423" spans="1:13" s="3" customFormat="1" ht="41.25" customHeight="1">
      <c r="A423" s="577">
        <v>349</v>
      </c>
      <c r="B423" s="592" t="s">
        <v>2671</v>
      </c>
      <c r="C423" s="580" t="s">
        <v>2672</v>
      </c>
      <c r="D423" s="577" t="s">
        <v>208</v>
      </c>
      <c r="E423" s="579">
        <v>16000</v>
      </c>
      <c r="F423" s="577">
        <v>7000</v>
      </c>
      <c r="G423" s="581">
        <v>4500</v>
      </c>
      <c r="H423" s="577">
        <v>4500</v>
      </c>
      <c r="I423" s="577"/>
      <c r="J423" s="655" t="s">
        <v>2673</v>
      </c>
      <c r="K423" s="656" t="s">
        <v>36</v>
      </c>
      <c r="L423" s="579" t="s">
        <v>1180</v>
      </c>
      <c r="M423" s="580"/>
    </row>
    <row r="424" spans="1:13" s="9" customFormat="1" ht="37.5" customHeight="1">
      <c r="A424" s="577">
        <v>350</v>
      </c>
      <c r="B424" s="592" t="s">
        <v>2674</v>
      </c>
      <c r="C424" s="592" t="s">
        <v>2675</v>
      </c>
      <c r="D424" s="579" t="s">
        <v>1665</v>
      </c>
      <c r="E424" s="579">
        <v>17500</v>
      </c>
      <c r="F424" s="579">
        <v>15300</v>
      </c>
      <c r="G424" s="581">
        <v>2200</v>
      </c>
      <c r="H424" s="579"/>
      <c r="I424" s="579">
        <v>2200</v>
      </c>
      <c r="J424" s="655" t="s">
        <v>105</v>
      </c>
      <c r="K424" s="579" t="s">
        <v>36</v>
      </c>
      <c r="L424" s="579" t="s">
        <v>1415</v>
      </c>
      <c r="M424" s="658"/>
    </row>
    <row r="425" spans="1:13" s="9" customFormat="1" ht="39.75" customHeight="1">
      <c r="A425" s="577">
        <v>351</v>
      </c>
      <c r="B425" s="580" t="s">
        <v>2676</v>
      </c>
      <c r="C425" s="580" t="s">
        <v>2677</v>
      </c>
      <c r="D425" s="577" t="s">
        <v>1717</v>
      </c>
      <c r="E425" s="579">
        <v>1772</v>
      </c>
      <c r="F425" s="577">
        <v>900</v>
      </c>
      <c r="G425" s="581">
        <v>872</v>
      </c>
      <c r="H425" s="577">
        <v>872</v>
      </c>
      <c r="I425" s="577"/>
      <c r="J425" s="655" t="s">
        <v>105</v>
      </c>
      <c r="K425" s="656" t="s">
        <v>36</v>
      </c>
      <c r="L425" s="579" t="s">
        <v>1415</v>
      </c>
      <c r="M425" s="580"/>
    </row>
    <row r="426" spans="1:13" s="9" customFormat="1" ht="37.5" customHeight="1">
      <c r="A426" s="577">
        <v>352</v>
      </c>
      <c r="B426" s="580" t="s">
        <v>2678</v>
      </c>
      <c r="C426" s="580" t="s">
        <v>2679</v>
      </c>
      <c r="D426" s="577" t="s">
        <v>1717</v>
      </c>
      <c r="E426" s="579">
        <v>2682</v>
      </c>
      <c r="F426" s="577">
        <v>1320.3</v>
      </c>
      <c r="G426" s="581">
        <v>1362</v>
      </c>
      <c r="H426" s="577">
        <v>1362</v>
      </c>
      <c r="I426" s="577"/>
      <c r="J426" s="655" t="s">
        <v>105</v>
      </c>
      <c r="K426" s="656" t="s">
        <v>36</v>
      </c>
      <c r="L426" s="579" t="s">
        <v>1415</v>
      </c>
      <c r="M426" s="580"/>
    </row>
    <row r="427" spans="1:13" s="9" customFormat="1" ht="36.75" customHeight="1">
      <c r="A427" s="577">
        <v>353</v>
      </c>
      <c r="B427" s="580" t="s">
        <v>2680</v>
      </c>
      <c r="C427" s="580" t="s">
        <v>2681</v>
      </c>
      <c r="D427" s="577" t="s">
        <v>34</v>
      </c>
      <c r="E427" s="579">
        <v>3000</v>
      </c>
      <c r="F427" s="577"/>
      <c r="G427" s="581">
        <v>1000</v>
      </c>
      <c r="H427" s="577">
        <v>1000</v>
      </c>
      <c r="I427" s="577"/>
      <c r="J427" s="655" t="s">
        <v>2682</v>
      </c>
      <c r="K427" s="656" t="s">
        <v>450</v>
      </c>
      <c r="L427" s="579" t="s">
        <v>1415</v>
      </c>
      <c r="M427" s="580"/>
    </row>
    <row r="428" spans="1:13" s="2" customFormat="1" ht="44.25" customHeight="1">
      <c r="A428" s="577">
        <v>354</v>
      </c>
      <c r="B428" s="580" t="s">
        <v>2683</v>
      </c>
      <c r="C428" s="580" t="s">
        <v>2684</v>
      </c>
      <c r="D428" s="577" t="s">
        <v>1665</v>
      </c>
      <c r="E428" s="579">
        <v>2990</v>
      </c>
      <c r="F428" s="577">
        <v>2470</v>
      </c>
      <c r="G428" s="581">
        <v>520</v>
      </c>
      <c r="H428" s="577">
        <v>520</v>
      </c>
      <c r="I428" s="577"/>
      <c r="J428" s="609" t="s">
        <v>89</v>
      </c>
      <c r="K428" s="607" t="s">
        <v>36</v>
      </c>
      <c r="L428" s="579" t="s">
        <v>1381</v>
      </c>
      <c r="M428" s="580"/>
    </row>
    <row r="429" spans="1:13" s="2" customFormat="1" ht="39" customHeight="1">
      <c r="A429" s="577">
        <v>355</v>
      </c>
      <c r="B429" s="580" t="s">
        <v>2685</v>
      </c>
      <c r="C429" s="580" t="s">
        <v>2686</v>
      </c>
      <c r="D429" s="577" t="s">
        <v>34</v>
      </c>
      <c r="E429" s="579">
        <v>20000</v>
      </c>
      <c r="F429" s="577"/>
      <c r="G429" s="581">
        <v>5000</v>
      </c>
      <c r="H429" s="577"/>
      <c r="I429" s="577">
        <v>5000</v>
      </c>
      <c r="J429" s="609" t="s">
        <v>89</v>
      </c>
      <c r="K429" s="607" t="s">
        <v>450</v>
      </c>
      <c r="L429" s="579" t="s">
        <v>1381</v>
      </c>
      <c r="M429" s="580"/>
    </row>
    <row r="430" spans="1:13" s="9" customFormat="1" ht="84.75" customHeight="1">
      <c r="A430" s="577">
        <v>356</v>
      </c>
      <c r="B430" s="592" t="s">
        <v>2687</v>
      </c>
      <c r="C430" s="652" t="s">
        <v>2688</v>
      </c>
      <c r="D430" s="579" t="s">
        <v>208</v>
      </c>
      <c r="E430" s="577">
        <v>5525</v>
      </c>
      <c r="F430" s="577">
        <v>200</v>
      </c>
      <c r="G430" s="581">
        <v>3375</v>
      </c>
      <c r="H430" s="577">
        <v>3375</v>
      </c>
      <c r="I430" s="657"/>
      <c r="J430" s="609" t="s">
        <v>89</v>
      </c>
      <c r="K430" s="607" t="s">
        <v>404</v>
      </c>
      <c r="L430" s="579" t="s">
        <v>1556</v>
      </c>
      <c r="M430" s="658"/>
    </row>
    <row r="431" spans="1:13" s="9" customFormat="1" ht="48.75" customHeight="1">
      <c r="A431" s="577">
        <v>357</v>
      </c>
      <c r="B431" s="592" t="s">
        <v>2689</v>
      </c>
      <c r="C431" s="652" t="s">
        <v>2690</v>
      </c>
      <c r="D431" s="579" t="s">
        <v>34</v>
      </c>
      <c r="E431" s="577">
        <v>5510</v>
      </c>
      <c r="F431" s="577"/>
      <c r="G431" s="581">
        <v>1500</v>
      </c>
      <c r="H431" s="577">
        <v>1500</v>
      </c>
      <c r="I431" s="657"/>
      <c r="J431" s="609" t="s">
        <v>2691</v>
      </c>
      <c r="K431" s="607" t="s">
        <v>404</v>
      </c>
      <c r="L431" s="579" t="s">
        <v>1556</v>
      </c>
      <c r="M431" s="592" t="s">
        <v>2692</v>
      </c>
    </row>
    <row r="432" spans="1:13" s="11" customFormat="1" ht="30" customHeight="1">
      <c r="A432" s="576" t="s">
        <v>190</v>
      </c>
      <c r="B432" s="603" t="s">
        <v>2693</v>
      </c>
      <c r="C432" s="653"/>
      <c r="D432" s="589"/>
      <c r="E432" s="576">
        <f>SUM(E433:E444)</f>
        <v>533602</v>
      </c>
      <c r="F432" s="576">
        <f>SUM(F433:F444)</f>
        <v>67782</v>
      </c>
      <c r="G432" s="575">
        <f>SUM(G433:G444)</f>
        <v>60629</v>
      </c>
      <c r="H432" s="576">
        <f>SUM(H433:H444)</f>
        <v>30229</v>
      </c>
      <c r="I432" s="576">
        <f>SUM(I433:I444)</f>
        <v>30400</v>
      </c>
      <c r="J432" s="616"/>
      <c r="K432" s="611"/>
      <c r="L432" s="589"/>
      <c r="M432" s="659"/>
    </row>
    <row r="433" spans="1:13" s="6" customFormat="1" ht="42" customHeight="1">
      <c r="A433" s="577">
        <v>358</v>
      </c>
      <c r="B433" s="580" t="s">
        <v>2694</v>
      </c>
      <c r="C433" s="580" t="s">
        <v>2695</v>
      </c>
      <c r="D433" s="577" t="s">
        <v>208</v>
      </c>
      <c r="E433" s="577">
        <v>5507</v>
      </c>
      <c r="F433" s="577">
        <v>250</v>
      </c>
      <c r="G433" s="581">
        <v>1800</v>
      </c>
      <c r="H433" s="577">
        <v>1800</v>
      </c>
      <c r="I433" s="577"/>
      <c r="J433" s="606" t="s">
        <v>254</v>
      </c>
      <c r="K433" s="607" t="s">
        <v>106</v>
      </c>
      <c r="L433" s="577" t="s">
        <v>2696</v>
      </c>
      <c r="M433" s="580" t="s">
        <v>2697</v>
      </c>
    </row>
    <row r="434" spans="1:13" s="10" customFormat="1" ht="39.75" customHeight="1">
      <c r="A434" s="577">
        <v>359</v>
      </c>
      <c r="B434" s="592" t="s">
        <v>2698</v>
      </c>
      <c r="C434" s="592" t="s">
        <v>2699</v>
      </c>
      <c r="D434" s="579" t="s">
        <v>599</v>
      </c>
      <c r="E434" s="579">
        <v>320000</v>
      </c>
      <c r="F434" s="579">
        <v>59800</v>
      </c>
      <c r="G434" s="581">
        <v>20000</v>
      </c>
      <c r="H434" s="579"/>
      <c r="I434" s="579">
        <v>20000</v>
      </c>
      <c r="J434" s="609" t="s">
        <v>2700</v>
      </c>
      <c r="K434" s="607" t="s">
        <v>36</v>
      </c>
      <c r="L434" s="579" t="s">
        <v>1399</v>
      </c>
      <c r="M434" s="592"/>
    </row>
    <row r="435" spans="1:13" s="6" customFormat="1" ht="42" customHeight="1">
      <c r="A435" s="577">
        <v>360</v>
      </c>
      <c r="B435" s="580" t="s">
        <v>2701</v>
      </c>
      <c r="C435" s="580" t="s">
        <v>2702</v>
      </c>
      <c r="D435" s="577" t="s">
        <v>208</v>
      </c>
      <c r="E435" s="577">
        <v>5991</v>
      </c>
      <c r="F435" s="577">
        <v>248</v>
      </c>
      <c r="G435" s="581">
        <v>3000</v>
      </c>
      <c r="H435" s="577">
        <v>3000</v>
      </c>
      <c r="I435" s="577"/>
      <c r="J435" s="606" t="s">
        <v>2703</v>
      </c>
      <c r="K435" s="607" t="s">
        <v>36</v>
      </c>
      <c r="L435" s="577" t="s">
        <v>1399</v>
      </c>
      <c r="M435" s="580"/>
    </row>
    <row r="436" spans="1:13" s="6" customFormat="1" ht="37.5" customHeight="1">
      <c r="A436" s="577">
        <v>361</v>
      </c>
      <c r="B436" s="580" t="s">
        <v>2704</v>
      </c>
      <c r="C436" s="580" t="s">
        <v>2705</v>
      </c>
      <c r="D436" s="577" t="s">
        <v>3187</v>
      </c>
      <c r="E436" s="577">
        <v>815</v>
      </c>
      <c r="F436" s="577">
        <v>20</v>
      </c>
      <c r="G436" s="581">
        <v>795</v>
      </c>
      <c r="H436" s="577">
        <v>795</v>
      </c>
      <c r="I436" s="577"/>
      <c r="J436" s="606" t="s">
        <v>2706</v>
      </c>
      <c r="K436" s="607" t="s">
        <v>36</v>
      </c>
      <c r="L436" s="579" t="s">
        <v>1399</v>
      </c>
      <c r="M436" s="580"/>
    </row>
    <row r="437" spans="1:13" s="3" customFormat="1" ht="45.75" customHeight="1">
      <c r="A437" s="577">
        <v>362</v>
      </c>
      <c r="B437" s="592" t="s">
        <v>2707</v>
      </c>
      <c r="C437" s="580" t="s">
        <v>2708</v>
      </c>
      <c r="D437" s="577">
        <v>2017</v>
      </c>
      <c r="E437" s="577">
        <v>10400</v>
      </c>
      <c r="F437" s="579"/>
      <c r="G437" s="581">
        <v>10400</v>
      </c>
      <c r="H437" s="577"/>
      <c r="I437" s="577">
        <v>10400</v>
      </c>
      <c r="J437" s="609" t="s">
        <v>105</v>
      </c>
      <c r="K437" s="607" t="s">
        <v>271</v>
      </c>
      <c r="L437" s="577" t="s">
        <v>1399</v>
      </c>
      <c r="M437" s="592"/>
    </row>
    <row r="438" spans="1:13" s="3" customFormat="1" ht="45.75" customHeight="1">
      <c r="A438" s="577">
        <v>363</v>
      </c>
      <c r="B438" s="592" t="s">
        <v>2709</v>
      </c>
      <c r="C438" s="580" t="s">
        <v>2710</v>
      </c>
      <c r="D438" s="577">
        <v>2017</v>
      </c>
      <c r="E438" s="577">
        <v>2700</v>
      </c>
      <c r="F438" s="579"/>
      <c r="G438" s="581">
        <v>2700</v>
      </c>
      <c r="H438" s="577">
        <v>2700</v>
      </c>
      <c r="I438" s="577"/>
      <c r="J438" s="609" t="s">
        <v>2637</v>
      </c>
      <c r="K438" s="607" t="s">
        <v>114</v>
      </c>
      <c r="L438" s="577" t="s">
        <v>1399</v>
      </c>
      <c r="M438" s="592"/>
    </row>
    <row r="439" spans="1:13" s="2" customFormat="1" ht="40.5" customHeight="1">
      <c r="A439" s="577">
        <v>364</v>
      </c>
      <c r="B439" s="592" t="s">
        <v>2711</v>
      </c>
      <c r="C439" s="652" t="s">
        <v>2712</v>
      </c>
      <c r="D439" s="579" t="s">
        <v>239</v>
      </c>
      <c r="E439" s="577">
        <v>38170</v>
      </c>
      <c r="F439" s="577">
        <v>64</v>
      </c>
      <c r="G439" s="581">
        <v>2864</v>
      </c>
      <c r="H439" s="577">
        <v>2864</v>
      </c>
      <c r="I439" s="579"/>
      <c r="J439" s="609" t="s">
        <v>118</v>
      </c>
      <c r="K439" s="607" t="s">
        <v>646</v>
      </c>
      <c r="L439" s="579" t="s">
        <v>1194</v>
      </c>
      <c r="M439" s="658"/>
    </row>
    <row r="440" spans="1:13" s="3" customFormat="1" ht="37.5" customHeight="1">
      <c r="A440" s="577">
        <v>365</v>
      </c>
      <c r="B440" s="592" t="s">
        <v>2714</v>
      </c>
      <c r="C440" s="652" t="s">
        <v>2715</v>
      </c>
      <c r="D440" s="579" t="s">
        <v>1151</v>
      </c>
      <c r="E440" s="577">
        <v>50774</v>
      </c>
      <c r="F440" s="577">
        <v>7000</v>
      </c>
      <c r="G440" s="581">
        <v>5000</v>
      </c>
      <c r="H440" s="577">
        <v>5000</v>
      </c>
      <c r="I440" s="579"/>
      <c r="J440" s="592" t="s">
        <v>1333</v>
      </c>
      <c r="K440" s="607" t="s">
        <v>36</v>
      </c>
      <c r="L440" s="579" t="s">
        <v>1194</v>
      </c>
      <c r="M440" s="658"/>
    </row>
    <row r="441" spans="1:13" s="3" customFormat="1" ht="44.25" customHeight="1">
      <c r="A441" s="577">
        <v>366</v>
      </c>
      <c r="B441" s="580" t="s">
        <v>693</v>
      </c>
      <c r="C441" s="580" t="s">
        <v>694</v>
      </c>
      <c r="D441" s="579" t="s">
        <v>48</v>
      </c>
      <c r="E441" s="577">
        <v>2761</v>
      </c>
      <c r="F441" s="579">
        <v>200</v>
      </c>
      <c r="G441" s="581">
        <v>2070</v>
      </c>
      <c r="H441" s="579">
        <v>2070</v>
      </c>
      <c r="I441" s="579"/>
      <c r="J441" s="609" t="s">
        <v>89</v>
      </c>
      <c r="K441" s="579" t="s">
        <v>90</v>
      </c>
      <c r="L441" s="577" t="s">
        <v>1415</v>
      </c>
      <c r="M441" s="580"/>
    </row>
    <row r="442" spans="1:13" s="3" customFormat="1" ht="44.25" customHeight="1">
      <c r="A442" s="577">
        <v>367</v>
      </c>
      <c r="B442" s="580" t="s">
        <v>681</v>
      </c>
      <c r="C442" s="580" t="s">
        <v>2716</v>
      </c>
      <c r="D442" s="579" t="s">
        <v>64</v>
      </c>
      <c r="E442" s="577">
        <v>19723</v>
      </c>
      <c r="F442" s="579"/>
      <c r="G442" s="581">
        <v>500</v>
      </c>
      <c r="H442" s="579">
        <v>500</v>
      </c>
      <c r="I442" s="579"/>
      <c r="J442" s="609" t="s">
        <v>254</v>
      </c>
      <c r="K442" s="579" t="s">
        <v>450</v>
      </c>
      <c r="L442" s="577" t="s">
        <v>1415</v>
      </c>
      <c r="M442" s="580"/>
    </row>
    <row r="443" spans="1:13" s="3" customFormat="1" ht="43.5" customHeight="1">
      <c r="A443" s="577">
        <v>368</v>
      </c>
      <c r="B443" s="592" t="s">
        <v>2717</v>
      </c>
      <c r="C443" s="652" t="s">
        <v>2718</v>
      </c>
      <c r="D443" s="579" t="s">
        <v>64</v>
      </c>
      <c r="E443" s="577">
        <v>69674</v>
      </c>
      <c r="F443" s="577"/>
      <c r="G443" s="581">
        <v>10000</v>
      </c>
      <c r="H443" s="577">
        <v>10000</v>
      </c>
      <c r="I443" s="579"/>
      <c r="J443" s="609" t="s">
        <v>2719</v>
      </c>
      <c r="K443" s="607" t="s">
        <v>331</v>
      </c>
      <c r="L443" s="579" t="s">
        <v>1381</v>
      </c>
      <c r="M443" s="658"/>
    </row>
    <row r="444" spans="1:13" s="2" customFormat="1" ht="36.75" customHeight="1">
      <c r="A444" s="577">
        <v>369</v>
      </c>
      <c r="B444" s="592" t="s">
        <v>2720</v>
      </c>
      <c r="C444" s="652" t="s">
        <v>2721</v>
      </c>
      <c r="D444" s="579" t="s">
        <v>56</v>
      </c>
      <c r="E444" s="577">
        <v>7087</v>
      </c>
      <c r="F444" s="577">
        <v>200</v>
      </c>
      <c r="G444" s="581">
        <v>1500</v>
      </c>
      <c r="H444" s="577">
        <v>1500</v>
      </c>
      <c r="I444" s="579"/>
      <c r="J444" s="609" t="s">
        <v>89</v>
      </c>
      <c r="K444" s="607" t="s">
        <v>90</v>
      </c>
      <c r="L444" s="579" t="s">
        <v>1556</v>
      </c>
      <c r="M444" s="658"/>
    </row>
    <row r="445" spans="1:13" s="4" customFormat="1" ht="34.5" customHeight="1">
      <c r="A445" s="576" t="s">
        <v>872</v>
      </c>
      <c r="B445" s="603" t="s">
        <v>2722</v>
      </c>
      <c r="C445" s="653"/>
      <c r="D445" s="589"/>
      <c r="E445" s="576">
        <f>SUM(E446:E449)</f>
        <v>361335</v>
      </c>
      <c r="F445" s="576">
        <f>SUM(F446:F449)</f>
        <v>290836</v>
      </c>
      <c r="G445" s="575">
        <f>SUM(G446:G449)</f>
        <v>50430</v>
      </c>
      <c r="H445" s="576">
        <f>SUM(H446:H449)</f>
        <v>50430</v>
      </c>
      <c r="I445" s="576"/>
      <c r="J445" s="616"/>
      <c r="K445" s="611"/>
      <c r="L445" s="589"/>
      <c r="M445" s="659"/>
    </row>
    <row r="446" spans="1:13" s="3" customFormat="1" ht="53.25" customHeight="1">
      <c r="A446" s="577">
        <v>370</v>
      </c>
      <c r="B446" s="592" t="s">
        <v>2723</v>
      </c>
      <c r="C446" s="592" t="s">
        <v>2724</v>
      </c>
      <c r="D446" s="579" t="s">
        <v>1668</v>
      </c>
      <c r="E446" s="579">
        <v>293481</v>
      </c>
      <c r="F446" s="579">
        <v>257100</v>
      </c>
      <c r="G446" s="581">
        <v>36380</v>
      </c>
      <c r="H446" s="579">
        <v>36380</v>
      </c>
      <c r="I446" s="579"/>
      <c r="J446" s="609" t="s">
        <v>2725</v>
      </c>
      <c r="K446" s="607" t="s">
        <v>36</v>
      </c>
      <c r="L446" s="579" t="s">
        <v>1399</v>
      </c>
      <c r="M446" s="592"/>
    </row>
    <row r="447" spans="1:13" s="2" customFormat="1" ht="33" customHeight="1">
      <c r="A447" s="577">
        <v>371</v>
      </c>
      <c r="B447" s="580" t="s">
        <v>2726</v>
      </c>
      <c r="C447" s="580" t="s">
        <v>2727</v>
      </c>
      <c r="D447" s="577" t="s">
        <v>1717</v>
      </c>
      <c r="E447" s="577">
        <v>1550</v>
      </c>
      <c r="F447" s="577">
        <v>500</v>
      </c>
      <c r="G447" s="581">
        <f>I447+H447</f>
        <v>1050</v>
      </c>
      <c r="H447" s="579">
        <v>1050</v>
      </c>
      <c r="I447" s="579"/>
      <c r="J447" s="612" t="s">
        <v>2728</v>
      </c>
      <c r="K447" s="607" t="s">
        <v>36</v>
      </c>
      <c r="L447" s="577" t="s">
        <v>1083</v>
      </c>
      <c r="M447" s="592"/>
    </row>
    <row r="448" spans="1:13" s="3" customFormat="1" ht="39" customHeight="1">
      <c r="A448" s="577">
        <v>372</v>
      </c>
      <c r="B448" s="588" t="s">
        <v>2729</v>
      </c>
      <c r="C448" s="580" t="s">
        <v>2730</v>
      </c>
      <c r="D448" s="577" t="s">
        <v>34</v>
      </c>
      <c r="E448" s="577">
        <v>8068</v>
      </c>
      <c r="F448" s="577"/>
      <c r="G448" s="581">
        <v>3000</v>
      </c>
      <c r="H448" s="579">
        <v>3000</v>
      </c>
      <c r="I448" s="577"/>
      <c r="J448" s="609" t="s">
        <v>89</v>
      </c>
      <c r="K448" s="607" t="s">
        <v>160</v>
      </c>
      <c r="L448" s="577" t="s">
        <v>1180</v>
      </c>
      <c r="M448" s="592"/>
    </row>
    <row r="449" spans="1:13" s="2" customFormat="1" ht="41.25" customHeight="1">
      <c r="A449" s="577">
        <v>373</v>
      </c>
      <c r="B449" s="580" t="s">
        <v>2731</v>
      </c>
      <c r="C449" s="580" t="s">
        <v>2732</v>
      </c>
      <c r="D449" s="577" t="s">
        <v>48</v>
      </c>
      <c r="E449" s="577">
        <v>58236</v>
      </c>
      <c r="F449" s="577">
        <v>33236</v>
      </c>
      <c r="G449" s="581">
        <v>10000</v>
      </c>
      <c r="H449" s="579">
        <v>10000</v>
      </c>
      <c r="I449" s="579"/>
      <c r="J449" s="612" t="s">
        <v>89</v>
      </c>
      <c r="K449" s="607" t="s">
        <v>36</v>
      </c>
      <c r="L449" s="577" t="s">
        <v>1381</v>
      </c>
      <c r="M449" s="592"/>
    </row>
    <row r="450" spans="1:13" s="4" customFormat="1" ht="41.25" customHeight="1">
      <c r="A450" s="576" t="s">
        <v>1073</v>
      </c>
      <c r="B450" s="578" t="s">
        <v>2733</v>
      </c>
      <c r="C450" s="578"/>
      <c r="D450" s="576"/>
      <c r="E450" s="576">
        <f>SUM(E451:E505)</f>
        <v>5300396</v>
      </c>
      <c r="F450" s="576">
        <f>SUM(F451:F505)</f>
        <v>1555361</v>
      </c>
      <c r="G450" s="575">
        <f>SUM(G451:G505)</f>
        <v>945304</v>
      </c>
      <c r="H450" s="576">
        <f>SUM(H451:H505)</f>
        <v>50119</v>
      </c>
      <c r="I450" s="576">
        <f>SUM(I451:I505)</f>
        <v>895185</v>
      </c>
      <c r="J450" s="619"/>
      <c r="K450" s="611"/>
      <c r="L450" s="576"/>
      <c r="M450" s="603"/>
    </row>
    <row r="451" spans="1:13" s="2" customFormat="1" ht="37.5" customHeight="1">
      <c r="A451" s="577">
        <v>374</v>
      </c>
      <c r="B451" s="580" t="s">
        <v>2734</v>
      </c>
      <c r="C451" s="580" t="s">
        <v>2735</v>
      </c>
      <c r="D451" s="577" t="s">
        <v>1726</v>
      </c>
      <c r="E451" s="577">
        <v>31501</v>
      </c>
      <c r="F451" s="577">
        <v>21080</v>
      </c>
      <c r="G451" s="581">
        <v>10420</v>
      </c>
      <c r="H451" s="577">
        <v>10420</v>
      </c>
      <c r="I451" s="577"/>
      <c r="J451" s="606" t="s">
        <v>2736</v>
      </c>
      <c r="K451" s="607" t="s">
        <v>36</v>
      </c>
      <c r="L451" s="577" t="s">
        <v>2546</v>
      </c>
      <c r="M451" s="580"/>
    </row>
    <row r="452" spans="1:13" s="3" customFormat="1" ht="49.5" customHeight="1">
      <c r="A452" s="577">
        <v>375</v>
      </c>
      <c r="B452" s="580" t="s">
        <v>2737</v>
      </c>
      <c r="C452" s="580" t="s">
        <v>2738</v>
      </c>
      <c r="D452" s="577" t="s">
        <v>48</v>
      </c>
      <c r="E452" s="577">
        <v>25731</v>
      </c>
      <c r="F452" s="577">
        <v>5458</v>
      </c>
      <c r="G452" s="581">
        <v>2500</v>
      </c>
      <c r="H452" s="577">
        <v>2500</v>
      </c>
      <c r="I452" s="577"/>
      <c r="J452" s="606" t="s">
        <v>2739</v>
      </c>
      <c r="K452" s="607" t="s">
        <v>36</v>
      </c>
      <c r="L452" s="577" t="s">
        <v>2740</v>
      </c>
      <c r="M452" s="580"/>
    </row>
    <row r="453" spans="1:13" s="3" customFormat="1" ht="42.75" customHeight="1">
      <c r="A453" s="577">
        <v>376</v>
      </c>
      <c r="B453" s="580" t="s">
        <v>2741</v>
      </c>
      <c r="C453" s="580" t="s">
        <v>2742</v>
      </c>
      <c r="D453" s="577" t="s">
        <v>2743</v>
      </c>
      <c r="E453" s="577">
        <v>1817</v>
      </c>
      <c r="F453" s="577">
        <v>100</v>
      </c>
      <c r="G453" s="581">
        <v>1717</v>
      </c>
      <c r="H453" s="577">
        <v>1717</v>
      </c>
      <c r="I453" s="577"/>
      <c r="J453" s="606" t="s">
        <v>105</v>
      </c>
      <c r="K453" s="607" t="s">
        <v>187</v>
      </c>
      <c r="L453" s="577" t="s">
        <v>2744</v>
      </c>
      <c r="M453" s="580"/>
    </row>
    <row r="454" spans="1:13" s="3" customFormat="1" ht="42.75" customHeight="1">
      <c r="A454" s="577">
        <v>377</v>
      </c>
      <c r="B454" s="580" t="s">
        <v>2745</v>
      </c>
      <c r="C454" s="580" t="s">
        <v>2746</v>
      </c>
      <c r="D454" s="577" t="s">
        <v>1717</v>
      </c>
      <c r="E454" s="577">
        <v>440</v>
      </c>
      <c r="F454" s="577">
        <v>200</v>
      </c>
      <c r="G454" s="581">
        <v>240</v>
      </c>
      <c r="H454" s="577">
        <v>240</v>
      </c>
      <c r="I454" s="577"/>
      <c r="J454" s="606" t="s">
        <v>2747</v>
      </c>
      <c r="K454" s="607" t="s">
        <v>106</v>
      </c>
      <c r="L454" s="577" t="s">
        <v>2748</v>
      </c>
      <c r="M454" s="580"/>
    </row>
    <row r="455" spans="1:13" s="3" customFormat="1" ht="40.5" customHeight="1">
      <c r="A455" s="577">
        <v>378</v>
      </c>
      <c r="B455" s="580" t="s">
        <v>2749</v>
      </c>
      <c r="C455" s="580" t="s">
        <v>2750</v>
      </c>
      <c r="D455" s="577" t="s">
        <v>1665</v>
      </c>
      <c r="E455" s="577">
        <v>6392</v>
      </c>
      <c r="F455" s="577">
        <v>3300</v>
      </c>
      <c r="G455" s="581">
        <v>3092</v>
      </c>
      <c r="H455" s="577">
        <v>3092</v>
      </c>
      <c r="I455" s="577"/>
      <c r="J455" s="606" t="s">
        <v>105</v>
      </c>
      <c r="K455" s="607" t="s">
        <v>36</v>
      </c>
      <c r="L455" s="577" t="s">
        <v>1180</v>
      </c>
      <c r="M455" s="580"/>
    </row>
    <row r="456" spans="1:13" ht="40.5" customHeight="1">
      <c r="A456" s="577">
        <v>379</v>
      </c>
      <c r="B456" s="592" t="s">
        <v>2751</v>
      </c>
      <c r="C456" s="592" t="s">
        <v>2752</v>
      </c>
      <c r="D456" s="579" t="s">
        <v>1717</v>
      </c>
      <c r="E456" s="579">
        <v>2600</v>
      </c>
      <c r="F456" s="579">
        <v>600</v>
      </c>
      <c r="G456" s="581">
        <v>2000</v>
      </c>
      <c r="H456" s="579">
        <v>2000</v>
      </c>
      <c r="I456" s="579"/>
      <c r="J456" s="609" t="s">
        <v>457</v>
      </c>
      <c r="K456" s="607" t="s">
        <v>36</v>
      </c>
      <c r="L456" s="579" t="s">
        <v>1415</v>
      </c>
      <c r="M456" s="31"/>
    </row>
    <row r="457" spans="1:13" s="3" customFormat="1" ht="45.75" customHeight="1">
      <c r="A457" s="577">
        <v>380</v>
      </c>
      <c r="B457" s="592" t="s">
        <v>2753</v>
      </c>
      <c r="C457" s="592" t="s">
        <v>2754</v>
      </c>
      <c r="D457" s="579" t="s">
        <v>1665</v>
      </c>
      <c r="E457" s="577">
        <v>2710</v>
      </c>
      <c r="F457" s="579">
        <v>1506</v>
      </c>
      <c r="G457" s="581">
        <v>1200</v>
      </c>
      <c r="H457" s="577">
        <v>1200</v>
      </c>
      <c r="I457" s="577"/>
      <c r="J457" s="609" t="s">
        <v>2755</v>
      </c>
      <c r="K457" s="607" t="s">
        <v>36</v>
      </c>
      <c r="L457" s="577" t="s">
        <v>1556</v>
      </c>
      <c r="M457" s="592"/>
    </row>
    <row r="458" spans="1:13" s="3" customFormat="1" ht="45" customHeight="1">
      <c r="A458" s="1253">
        <v>381</v>
      </c>
      <c r="B458" s="1250" t="s">
        <v>2756</v>
      </c>
      <c r="C458" s="578" t="s">
        <v>2757</v>
      </c>
      <c r="D458" s="577" t="s">
        <v>208</v>
      </c>
      <c r="E458" s="577">
        <v>6000</v>
      </c>
      <c r="F458" s="577">
        <v>100</v>
      </c>
      <c r="G458" s="581">
        <v>1000</v>
      </c>
      <c r="H458" s="577">
        <v>1000</v>
      </c>
      <c r="I458" s="577"/>
      <c r="J458" s="606" t="s">
        <v>457</v>
      </c>
      <c r="K458" s="607" t="s">
        <v>331</v>
      </c>
      <c r="L458" s="577" t="s">
        <v>2758</v>
      </c>
      <c r="M458" s="580"/>
    </row>
    <row r="459" spans="1:13" s="3" customFormat="1" ht="45" customHeight="1">
      <c r="A459" s="1254"/>
      <c r="B459" s="1251"/>
      <c r="C459" s="578" t="s">
        <v>2759</v>
      </c>
      <c r="D459" s="577" t="s">
        <v>64</v>
      </c>
      <c r="E459" s="577">
        <v>4727</v>
      </c>
      <c r="F459" s="577"/>
      <c r="G459" s="581">
        <v>200</v>
      </c>
      <c r="H459" s="577">
        <v>200</v>
      </c>
      <c r="I459" s="577"/>
      <c r="J459" s="606" t="s">
        <v>1911</v>
      </c>
      <c r="K459" s="607" t="s">
        <v>646</v>
      </c>
      <c r="L459" s="577" t="s">
        <v>2760</v>
      </c>
      <c r="M459" s="580"/>
    </row>
    <row r="460" spans="1:13" s="3" customFormat="1" ht="48.75" customHeight="1">
      <c r="A460" s="1255"/>
      <c r="B460" s="1252"/>
      <c r="C460" s="660" t="s">
        <v>2761</v>
      </c>
      <c r="D460" s="577" t="s">
        <v>1665</v>
      </c>
      <c r="E460" s="577">
        <v>14182</v>
      </c>
      <c r="F460" s="577">
        <v>7000</v>
      </c>
      <c r="G460" s="581">
        <v>7180</v>
      </c>
      <c r="H460" s="577">
        <v>7180</v>
      </c>
      <c r="I460" s="579"/>
      <c r="J460" s="592" t="s">
        <v>2762</v>
      </c>
      <c r="K460" s="607" t="s">
        <v>36</v>
      </c>
      <c r="L460" s="577" t="s">
        <v>1194</v>
      </c>
      <c r="M460" s="592"/>
    </row>
    <row r="461" spans="1:13" ht="36" customHeight="1">
      <c r="A461" s="1253">
        <v>382</v>
      </c>
      <c r="B461" s="1247" t="s">
        <v>2763</v>
      </c>
      <c r="C461" s="603" t="s">
        <v>2764</v>
      </c>
      <c r="D461" s="579" t="s">
        <v>1665</v>
      </c>
      <c r="E461" s="579">
        <v>7993</v>
      </c>
      <c r="F461" s="579">
        <v>3850</v>
      </c>
      <c r="G461" s="581">
        <v>4140</v>
      </c>
      <c r="H461" s="579">
        <v>4140</v>
      </c>
      <c r="I461" s="579"/>
      <c r="J461" s="609" t="s">
        <v>105</v>
      </c>
      <c r="K461" s="607" t="s">
        <v>36</v>
      </c>
      <c r="L461" s="579" t="s">
        <v>1180</v>
      </c>
      <c r="M461" s="592"/>
    </row>
    <row r="462" spans="1:13" s="2" customFormat="1" ht="57" customHeight="1">
      <c r="A462" s="1254"/>
      <c r="B462" s="1248"/>
      <c r="C462" s="578" t="s">
        <v>2765</v>
      </c>
      <c r="D462" s="577" t="s">
        <v>1726</v>
      </c>
      <c r="E462" s="577">
        <v>13100</v>
      </c>
      <c r="F462" s="577">
        <v>11500</v>
      </c>
      <c r="G462" s="581">
        <v>1600</v>
      </c>
      <c r="H462" s="577">
        <v>1600</v>
      </c>
      <c r="I462" s="579"/>
      <c r="J462" s="612" t="s">
        <v>89</v>
      </c>
      <c r="K462" s="607" t="s">
        <v>36</v>
      </c>
      <c r="L462" s="577" t="s">
        <v>1381</v>
      </c>
      <c r="M462" s="592"/>
    </row>
    <row r="463" spans="1:13" ht="46.5" customHeight="1">
      <c r="A463" s="1255"/>
      <c r="B463" s="1249"/>
      <c r="C463" s="603" t="s">
        <v>2766</v>
      </c>
      <c r="D463" s="579">
        <v>2017</v>
      </c>
      <c r="E463" s="579">
        <v>1140</v>
      </c>
      <c r="F463" s="579"/>
      <c r="G463" s="581">
        <v>1140</v>
      </c>
      <c r="H463" s="579"/>
      <c r="I463" s="579">
        <v>1140</v>
      </c>
      <c r="J463" s="609" t="s">
        <v>105</v>
      </c>
      <c r="K463" s="607" t="s">
        <v>90</v>
      </c>
      <c r="L463" s="579" t="s">
        <v>1556</v>
      </c>
      <c r="M463" s="592"/>
    </row>
    <row r="464" spans="1:13" ht="33.75" customHeight="1">
      <c r="A464" s="1125">
        <v>383</v>
      </c>
      <c r="B464" s="1245" t="s">
        <v>2767</v>
      </c>
      <c r="C464" s="592" t="s">
        <v>2768</v>
      </c>
      <c r="D464" s="579" t="s">
        <v>208</v>
      </c>
      <c r="E464" s="579">
        <v>4900</v>
      </c>
      <c r="F464" s="579">
        <v>1850</v>
      </c>
      <c r="G464" s="581">
        <v>1300</v>
      </c>
      <c r="H464" s="579"/>
      <c r="I464" s="579">
        <v>1300</v>
      </c>
      <c r="J464" s="609" t="s">
        <v>2769</v>
      </c>
      <c r="K464" s="607" t="s">
        <v>36</v>
      </c>
      <c r="L464" s="579" t="s">
        <v>1180</v>
      </c>
      <c r="M464" s="592"/>
    </row>
    <row r="465" spans="1:13" ht="36.75" customHeight="1">
      <c r="A465" s="1125"/>
      <c r="B465" s="1245"/>
      <c r="C465" s="592" t="s">
        <v>2770</v>
      </c>
      <c r="D465" s="579" t="s">
        <v>208</v>
      </c>
      <c r="E465" s="579">
        <v>3680</v>
      </c>
      <c r="F465" s="579">
        <v>1000</v>
      </c>
      <c r="G465" s="581">
        <v>600</v>
      </c>
      <c r="H465" s="579"/>
      <c r="I465" s="579">
        <v>600</v>
      </c>
      <c r="J465" s="609" t="s">
        <v>2771</v>
      </c>
      <c r="K465" s="607" t="s">
        <v>36</v>
      </c>
      <c r="L465" s="579" t="s">
        <v>1180</v>
      </c>
      <c r="M465" s="592"/>
    </row>
    <row r="466" spans="1:13" ht="39.75" customHeight="1">
      <c r="A466" s="1125">
        <v>384</v>
      </c>
      <c r="B466" s="1245" t="s">
        <v>2772</v>
      </c>
      <c r="C466" s="592" t="s">
        <v>2773</v>
      </c>
      <c r="D466" s="579" t="s">
        <v>48</v>
      </c>
      <c r="E466" s="579">
        <v>10000</v>
      </c>
      <c r="F466" s="579">
        <v>150</v>
      </c>
      <c r="G466" s="581">
        <v>6000</v>
      </c>
      <c r="H466" s="579"/>
      <c r="I466" s="579">
        <v>6000</v>
      </c>
      <c r="J466" s="609" t="s">
        <v>1675</v>
      </c>
      <c r="K466" s="607" t="s">
        <v>90</v>
      </c>
      <c r="L466" s="579" t="s">
        <v>1381</v>
      </c>
      <c r="M466" s="592"/>
    </row>
    <row r="467" spans="1:13" ht="36" customHeight="1">
      <c r="A467" s="1125"/>
      <c r="B467" s="1245"/>
      <c r="C467" s="592" t="s">
        <v>2774</v>
      </c>
      <c r="D467" s="579">
        <v>2017</v>
      </c>
      <c r="E467" s="579">
        <v>2000</v>
      </c>
      <c r="F467" s="579"/>
      <c r="G467" s="581">
        <v>2000</v>
      </c>
      <c r="H467" s="579"/>
      <c r="I467" s="579">
        <v>2000</v>
      </c>
      <c r="J467" s="609" t="s">
        <v>105</v>
      </c>
      <c r="K467" s="607" t="s">
        <v>90</v>
      </c>
      <c r="L467" s="579" t="s">
        <v>1381</v>
      </c>
      <c r="M467" s="592"/>
    </row>
    <row r="468" spans="1:13" ht="36.75" customHeight="1">
      <c r="A468" s="1125"/>
      <c r="B468" s="1245"/>
      <c r="C468" s="592" t="s">
        <v>2775</v>
      </c>
      <c r="D468" s="579" t="s">
        <v>1717</v>
      </c>
      <c r="E468" s="579">
        <v>1100</v>
      </c>
      <c r="F468" s="579">
        <v>100</v>
      </c>
      <c r="G468" s="581">
        <v>1000</v>
      </c>
      <c r="H468" s="579"/>
      <c r="I468" s="579">
        <v>1000</v>
      </c>
      <c r="J468" s="609" t="s">
        <v>89</v>
      </c>
      <c r="K468" s="607" t="s">
        <v>160</v>
      </c>
      <c r="L468" s="579" t="s">
        <v>1381</v>
      </c>
      <c r="M468" s="592"/>
    </row>
    <row r="469" spans="1:13" ht="33" customHeight="1">
      <c r="A469" s="1125"/>
      <c r="B469" s="1245"/>
      <c r="C469" s="592" t="s">
        <v>2776</v>
      </c>
      <c r="D469" s="579" t="s">
        <v>883</v>
      </c>
      <c r="E469" s="579">
        <v>10000</v>
      </c>
      <c r="F469" s="579">
        <v>1370</v>
      </c>
      <c r="G469" s="581">
        <v>2000</v>
      </c>
      <c r="H469" s="579">
        <v>2000</v>
      </c>
      <c r="I469" s="579"/>
      <c r="J469" s="609" t="s">
        <v>89</v>
      </c>
      <c r="K469" s="607" t="s">
        <v>36</v>
      </c>
      <c r="L469" s="579" t="s">
        <v>1381</v>
      </c>
      <c r="M469" s="592"/>
    </row>
    <row r="470" spans="1:13" ht="37.5" customHeight="1">
      <c r="A470" s="1125">
        <v>385</v>
      </c>
      <c r="B470" s="1245" t="s">
        <v>2777</v>
      </c>
      <c r="C470" s="592" t="s">
        <v>2778</v>
      </c>
      <c r="D470" s="579" t="s">
        <v>1813</v>
      </c>
      <c r="E470" s="579">
        <v>1000</v>
      </c>
      <c r="F470" s="579">
        <v>700</v>
      </c>
      <c r="G470" s="581">
        <v>300</v>
      </c>
      <c r="H470" s="579">
        <v>300</v>
      </c>
      <c r="I470" s="579"/>
      <c r="J470" s="609" t="s">
        <v>105</v>
      </c>
      <c r="K470" s="607" t="s">
        <v>36</v>
      </c>
      <c r="L470" s="579" t="s">
        <v>1556</v>
      </c>
      <c r="M470" s="592"/>
    </row>
    <row r="471" spans="1:13" ht="41.25" customHeight="1">
      <c r="A471" s="1125"/>
      <c r="B471" s="1245"/>
      <c r="C471" s="592" t="s">
        <v>2779</v>
      </c>
      <c r="D471" s="579" t="s">
        <v>48</v>
      </c>
      <c r="E471" s="579">
        <v>1600</v>
      </c>
      <c r="F471" s="579">
        <v>170</v>
      </c>
      <c r="G471" s="581">
        <v>400</v>
      </c>
      <c r="H471" s="579">
        <v>400</v>
      </c>
      <c r="I471" s="579"/>
      <c r="J471" s="609" t="s">
        <v>2780</v>
      </c>
      <c r="K471" s="607" t="s">
        <v>90</v>
      </c>
      <c r="L471" s="579" t="s">
        <v>1556</v>
      </c>
      <c r="M471" s="592"/>
    </row>
    <row r="472" spans="1:13" s="3" customFormat="1" ht="50.25" customHeight="1">
      <c r="A472" s="1253">
        <v>386</v>
      </c>
      <c r="B472" s="1250" t="s">
        <v>719</v>
      </c>
      <c r="C472" s="578" t="s">
        <v>2781</v>
      </c>
      <c r="D472" s="577">
        <v>2017</v>
      </c>
      <c r="E472" s="579">
        <v>3200</v>
      </c>
      <c r="F472" s="577"/>
      <c r="G472" s="581">
        <v>3200</v>
      </c>
      <c r="H472" s="579"/>
      <c r="I472" s="579">
        <v>3200</v>
      </c>
      <c r="J472" s="609" t="s">
        <v>2782</v>
      </c>
      <c r="K472" s="607" t="s">
        <v>160</v>
      </c>
      <c r="L472" s="579" t="s">
        <v>2740</v>
      </c>
      <c r="M472" s="580"/>
    </row>
    <row r="473" spans="1:13" s="3" customFormat="1" ht="47.25" customHeight="1">
      <c r="A473" s="1254"/>
      <c r="B473" s="1251"/>
      <c r="C473" s="661" t="s">
        <v>2783</v>
      </c>
      <c r="D473" s="628" t="s">
        <v>599</v>
      </c>
      <c r="E473" s="628">
        <v>50000</v>
      </c>
      <c r="F473" s="577">
        <v>10000</v>
      </c>
      <c r="G473" s="581">
        <v>2000</v>
      </c>
      <c r="H473" s="579"/>
      <c r="I473" s="579">
        <v>2000</v>
      </c>
      <c r="J473" s="609" t="s">
        <v>2784</v>
      </c>
      <c r="K473" s="607" t="s">
        <v>36</v>
      </c>
      <c r="L473" s="577" t="s">
        <v>1194</v>
      </c>
      <c r="M473" s="592"/>
    </row>
    <row r="474" spans="1:13" s="3" customFormat="1" ht="51.75" customHeight="1">
      <c r="A474" s="1254"/>
      <c r="B474" s="1251"/>
      <c r="C474" s="578" t="s">
        <v>2785</v>
      </c>
      <c r="D474" s="577" t="s">
        <v>532</v>
      </c>
      <c r="E474" s="577">
        <v>26000</v>
      </c>
      <c r="F474" s="577">
        <v>9700</v>
      </c>
      <c r="G474" s="581">
        <v>1850</v>
      </c>
      <c r="H474" s="579"/>
      <c r="I474" s="579">
        <v>1850</v>
      </c>
      <c r="J474" s="609" t="s">
        <v>2786</v>
      </c>
      <c r="K474" s="607" t="s">
        <v>36</v>
      </c>
      <c r="L474" s="577" t="s">
        <v>1415</v>
      </c>
      <c r="M474" s="580"/>
    </row>
    <row r="475" spans="1:13" s="3" customFormat="1" ht="48.75" customHeight="1">
      <c r="A475" s="1254"/>
      <c r="B475" s="1251"/>
      <c r="C475" s="603" t="s">
        <v>2787</v>
      </c>
      <c r="D475" s="577" t="s">
        <v>883</v>
      </c>
      <c r="E475" s="577">
        <v>47600</v>
      </c>
      <c r="F475" s="577">
        <v>9800</v>
      </c>
      <c r="G475" s="581">
        <v>15000</v>
      </c>
      <c r="H475" s="577"/>
      <c r="I475" s="579">
        <v>15000</v>
      </c>
      <c r="J475" s="609" t="s">
        <v>89</v>
      </c>
      <c r="K475" s="607" t="s">
        <v>36</v>
      </c>
      <c r="L475" s="579" t="s">
        <v>1381</v>
      </c>
      <c r="M475" s="580"/>
    </row>
    <row r="476" spans="1:13" s="3" customFormat="1" ht="67.5" customHeight="1">
      <c r="A476" s="1255"/>
      <c r="B476" s="1252"/>
      <c r="C476" s="578" t="s">
        <v>2788</v>
      </c>
      <c r="D476" s="579" t="s">
        <v>883</v>
      </c>
      <c r="E476" s="579">
        <v>15300</v>
      </c>
      <c r="F476" s="577">
        <v>0</v>
      </c>
      <c r="G476" s="581">
        <v>6000</v>
      </c>
      <c r="H476" s="579"/>
      <c r="I476" s="577">
        <v>6000</v>
      </c>
      <c r="J476" s="609" t="s">
        <v>2789</v>
      </c>
      <c r="K476" s="607" t="s">
        <v>36</v>
      </c>
      <c r="L476" s="579" t="s">
        <v>1556</v>
      </c>
      <c r="M476" s="580" t="s">
        <v>2790</v>
      </c>
    </row>
    <row r="477" spans="1:13" s="12" customFormat="1" ht="36.75" customHeight="1">
      <c r="A477" s="646">
        <v>387</v>
      </c>
      <c r="B477" s="586" t="s">
        <v>2791</v>
      </c>
      <c r="C477" s="580" t="s">
        <v>2792</v>
      </c>
      <c r="D477" s="577" t="s">
        <v>64</v>
      </c>
      <c r="E477" s="577">
        <v>2183</v>
      </c>
      <c r="F477" s="577">
        <v>150</v>
      </c>
      <c r="G477" s="581">
        <v>1370</v>
      </c>
      <c r="H477" s="577">
        <v>1370</v>
      </c>
      <c r="I477" s="577"/>
      <c r="J477" s="606" t="s">
        <v>254</v>
      </c>
      <c r="K477" s="607" t="s">
        <v>404</v>
      </c>
      <c r="L477" s="577" t="s">
        <v>2793</v>
      </c>
      <c r="M477" s="580"/>
    </row>
    <row r="478" spans="1:13" s="3" customFormat="1" ht="62.25" customHeight="1">
      <c r="A478" s="1256">
        <v>388</v>
      </c>
      <c r="B478" s="1250" t="s">
        <v>712</v>
      </c>
      <c r="C478" s="578" t="s">
        <v>2794</v>
      </c>
      <c r="D478" s="577" t="s">
        <v>1392</v>
      </c>
      <c r="E478" s="577">
        <v>882000</v>
      </c>
      <c r="F478" s="577">
        <v>375000</v>
      </c>
      <c r="G478" s="581">
        <v>50000</v>
      </c>
      <c r="H478" s="579"/>
      <c r="I478" s="577">
        <v>50000</v>
      </c>
      <c r="J478" s="609" t="s">
        <v>89</v>
      </c>
      <c r="K478" s="607" t="s">
        <v>36</v>
      </c>
      <c r="L478" s="577" t="s">
        <v>1399</v>
      </c>
      <c r="M478" s="592"/>
    </row>
    <row r="479" spans="1:13" s="3" customFormat="1" ht="46.5" customHeight="1">
      <c r="A479" s="1258"/>
      <c r="B479" s="1251"/>
      <c r="C479" s="578" t="s">
        <v>2795</v>
      </c>
      <c r="D479" s="577" t="s">
        <v>1151</v>
      </c>
      <c r="E479" s="577">
        <v>771300</v>
      </c>
      <c r="F479" s="577">
        <v>261300</v>
      </c>
      <c r="G479" s="581">
        <v>298000</v>
      </c>
      <c r="H479" s="577"/>
      <c r="I479" s="577">
        <v>298000</v>
      </c>
      <c r="J479" s="609" t="s">
        <v>89</v>
      </c>
      <c r="K479" s="607" t="s">
        <v>36</v>
      </c>
      <c r="L479" s="577" t="s">
        <v>1083</v>
      </c>
      <c r="M479" s="592"/>
    </row>
    <row r="480" spans="1:13" s="3" customFormat="1" ht="60" customHeight="1">
      <c r="A480" s="1258"/>
      <c r="B480" s="1251"/>
      <c r="C480" s="578" t="s">
        <v>2796</v>
      </c>
      <c r="D480" s="577" t="s">
        <v>582</v>
      </c>
      <c r="E480" s="577">
        <v>505016</v>
      </c>
      <c r="F480" s="577">
        <v>90827</v>
      </c>
      <c r="G480" s="581">
        <v>110620</v>
      </c>
      <c r="H480" s="579"/>
      <c r="I480" s="577">
        <v>110620</v>
      </c>
      <c r="J480" s="609" t="s">
        <v>89</v>
      </c>
      <c r="K480" s="607" t="s">
        <v>36</v>
      </c>
      <c r="L480" s="577" t="s">
        <v>1194</v>
      </c>
      <c r="M480" s="592"/>
    </row>
    <row r="481" spans="1:13" s="2" customFormat="1" ht="35.25" customHeight="1">
      <c r="A481" s="1257"/>
      <c r="B481" s="1252"/>
      <c r="C481" s="578" t="s">
        <v>2797</v>
      </c>
      <c r="D481" s="577" t="s">
        <v>1813</v>
      </c>
      <c r="E481" s="579">
        <v>129000</v>
      </c>
      <c r="F481" s="579">
        <v>76600</v>
      </c>
      <c r="G481" s="581">
        <v>24500</v>
      </c>
      <c r="H481" s="579"/>
      <c r="I481" s="579">
        <v>24500</v>
      </c>
      <c r="J481" s="609" t="s">
        <v>89</v>
      </c>
      <c r="K481" s="579" t="s">
        <v>36</v>
      </c>
      <c r="L481" s="579" t="s">
        <v>1415</v>
      </c>
      <c r="M481" s="592"/>
    </row>
    <row r="482" spans="1:13" s="2" customFormat="1" ht="38.25" customHeight="1">
      <c r="A482" s="577">
        <v>389</v>
      </c>
      <c r="B482" s="580" t="s">
        <v>2798</v>
      </c>
      <c r="C482" s="580" t="s">
        <v>2675</v>
      </c>
      <c r="D482" s="577" t="s">
        <v>1668</v>
      </c>
      <c r="E482" s="577">
        <v>70200</v>
      </c>
      <c r="F482" s="577">
        <v>32000</v>
      </c>
      <c r="G482" s="581">
        <v>2000</v>
      </c>
      <c r="H482" s="577">
        <v>2000</v>
      </c>
      <c r="I482" s="577"/>
      <c r="J482" s="606" t="s">
        <v>2799</v>
      </c>
      <c r="K482" s="607" t="s">
        <v>36</v>
      </c>
      <c r="L482" s="577" t="s">
        <v>2800</v>
      </c>
      <c r="M482" s="580"/>
    </row>
    <row r="483" spans="1:13" s="2" customFormat="1" ht="77.25" customHeight="1">
      <c r="A483" s="1253">
        <v>390</v>
      </c>
      <c r="B483" s="1250" t="s">
        <v>2801</v>
      </c>
      <c r="C483" s="580" t="s">
        <v>2802</v>
      </c>
      <c r="D483" s="577" t="s">
        <v>34</v>
      </c>
      <c r="E483" s="577">
        <v>3000</v>
      </c>
      <c r="F483" s="577"/>
      <c r="G483" s="581">
        <v>25</v>
      </c>
      <c r="H483" s="577"/>
      <c r="I483" s="577">
        <v>25</v>
      </c>
      <c r="J483" s="606" t="s">
        <v>113</v>
      </c>
      <c r="K483" s="607" t="s">
        <v>646</v>
      </c>
      <c r="L483" s="577" t="s">
        <v>2803</v>
      </c>
      <c r="M483" s="580" t="s">
        <v>2804</v>
      </c>
    </row>
    <row r="484" spans="1:13" s="2" customFormat="1" ht="78.75" customHeight="1">
      <c r="A484" s="1254"/>
      <c r="B484" s="1251"/>
      <c r="C484" s="580" t="s">
        <v>2805</v>
      </c>
      <c r="D484" s="577" t="s">
        <v>208</v>
      </c>
      <c r="E484" s="577">
        <v>1500</v>
      </c>
      <c r="F484" s="577">
        <v>50</v>
      </c>
      <c r="G484" s="581">
        <v>50</v>
      </c>
      <c r="H484" s="577"/>
      <c r="I484" s="577">
        <v>50</v>
      </c>
      <c r="J484" s="606" t="s">
        <v>113</v>
      </c>
      <c r="K484" s="607" t="s">
        <v>646</v>
      </c>
      <c r="L484" s="577" t="s">
        <v>2806</v>
      </c>
      <c r="M484" s="580" t="s">
        <v>2807</v>
      </c>
    </row>
    <row r="485" spans="1:13" s="2" customFormat="1" ht="36.75" customHeight="1">
      <c r="A485" s="1254"/>
      <c r="B485" s="1251"/>
      <c r="C485" s="580" t="s">
        <v>2808</v>
      </c>
      <c r="D485" s="577">
        <v>2017</v>
      </c>
      <c r="E485" s="577">
        <v>70</v>
      </c>
      <c r="F485" s="577"/>
      <c r="G485" s="581">
        <v>70</v>
      </c>
      <c r="H485" s="577">
        <v>70</v>
      </c>
      <c r="I485" s="577"/>
      <c r="J485" s="606" t="s">
        <v>105</v>
      </c>
      <c r="K485" s="607" t="s">
        <v>271</v>
      </c>
      <c r="L485" s="577" t="s">
        <v>1083</v>
      </c>
      <c r="M485" s="580"/>
    </row>
    <row r="486" spans="1:13" s="2" customFormat="1" ht="45" customHeight="1">
      <c r="A486" s="1254"/>
      <c r="B486" s="1251"/>
      <c r="C486" s="580" t="s">
        <v>2809</v>
      </c>
      <c r="D486" s="577">
        <v>2017</v>
      </c>
      <c r="E486" s="577">
        <v>10</v>
      </c>
      <c r="F486" s="577"/>
      <c r="G486" s="581">
        <v>10</v>
      </c>
      <c r="H486" s="577">
        <v>10</v>
      </c>
      <c r="I486" s="577"/>
      <c r="J486" s="606" t="s">
        <v>105</v>
      </c>
      <c r="K486" s="607" t="s">
        <v>90</v>
      </c>
      <c r="L486" s="577" t="s">
        <v>1194</v>
      </c>
      <c r="M486" s="580"/>
    </row>
    <row r="487" spans="1:13" s="2" customFormat="1" ht="47.25" customHeight="1">
      <c r="A487" s="1254"/>
      <c r="B487" s="1251"/>
      <c r="C487" s="580" t="s">
        <v>2810</v>
      </c>
      <c r="D487" s="577">
        <v>2017</v>
      </c>
      <c r="E487" s="577">
        <v>50</v>
      </c>
      <c r="F487" s="577"/>
      <c r="G487" s="581">
        <v>10</v>
      </c>
      <c r="H487" s="577">
        <v>10</v>
      </c>
      <c r="I487" s="577"/>
      <c r="J487" s="606" t="s">
        <v>105</v>
      </c>
      <c r="K487" s="607" t="s">
        <v>404</v>
      </c>
      <c r="L487" s="577" t="s">
        <v>1194</v>
      </c>
      <c r="M487" s="580"/>
    </row>
    <row r="488" spans="1:13" s="2" customFormat="1" ht="65.25" customHeight="1">
      <c r="A488" s="1255"/>
      <c r="B488" s="1252"/>
      <c r="C488" s="580" t="s">
        <v>2811</v>
      </c>
      <c r="D488" s="577" t="s">
        <v>34</v>
      </c>
      <c r="E488" s="577">
        <v>300</v>
      </c>
      <c r="F488" s="577"/>
      <c r="G488" s="581">
        <v>100</v>
      </c>
      <c r="H488" s="662"/>
      <c r="I488" s="577">
        <v>100</v>
      </c>
      <c r="J488" s="606" t="s">
        <v>1911</v>
      </c>
      <c r="K488" s="607" t="s">
        <v>646</v>
      </c>
      <c r="L488" s="577" t="s">
        <v>2812</v>
      </c>
      <c r="M488" s="580" t="s">
        <v>2813</v>
      </c>
    </row>
    <row r="489" spans="1:13" s="3" customFormat="1" ht="42" customHeight="1">
      <c r="A489" s="579">
        <v>391</v>
      </c>
      <c r="B489" s="580" t="s">
        <v>2814</v>
      </c>
      <c r="C489" s="580" t="s">
        <v>2815</v>
      </c>
      <c r="D489" s="577" t="s">
        <v>2816</v>
      </c>
      <c r="E489" s="577">
        <v>50000</v>
      </c>
      <c r="F489" s="577">
        <v>25000</v>
      </c>
      <c r="G489" s="581">
        <v>20000</v>
      </c>
      <c r="H489" s="579"/>
      <c r="I489" s="577">
        <v>20000</v>
      </c>
      <c r="J489" s="609" t="s">
        <v>2817</v>
      </c>
      <c r="K489" s="607" t="s">
        <v>36</v>
      </c>
      <c r="L489" s="577" t="s">
        <v>1083</v>
      </c>
      <c r="M489" s="592"/>
    </row>
    <row r="490" spans="1:13" s="3" customFormat="1" ht="47.25" customHeight="1">
      <c r="A490" s="1256">
        <v>392</v>
      </c>
      <c r="B490" s="1250" t="s">
        <v>2818</v>
      </c>
      <c r="C490" s="578" t="s">
        <v>2819</v>
      </c>
      <c r="D490" s="577" t="s">
        <v>2053</v>
      </c>
      <c r="E490" s="577">
        <v>80000</v>
      </c>
      <c r="F490" s="577"/>
      <c r="G490" s="581">
        <v>80000</v>
      </c>
      <c r="H490" s="579"/>
      <c r="I490" s="577">
        <v>80000</v>
      </c>
      <c r="J490" s="609" t="s">
        <v>1325</v>
      </c>
      <c r="K490" s="607" t="s">
        <v>271</v>
      </c>
      <c r="L490" s="577" t="s">
        <v>1399</v>
      </c>
      <c r="M490" s="592"/>
    </row>
    <row r="491" spans="1:13" s="3" customFormat="1" ht="36.75" customHeight="1">
      <c r="A491" s="1257"/>
      <c r="B491" s="1252"/>
      <c r="C491" s="578" t="s">
        <v>2820</v>
      </c>
      <c r="D491" s="577" t="s">
        <v>883</v>
      </c>
      <c r="E491" s="577">
        <v>730000</v>
      </c>
      <c r="F491" s="577">
        <v>13000</v>
      </c>
      <c r="G491" s="581">
        <v>8000</v>
      </c>
      <c r="H491" s="579"/>
      <c r="I491" s="577">
        <v>8000</v>
      </c>
      <c r="J491" s="609" t="s">
        <v>1911</v>
      </c>
      <c r="K491" s="607" t="s">
        <v>646</v>
      </c>
      <c r="L491" s="577" t="s">
        <v>1194</v>
      </c>
      <c r="M491" s="592"/>
    </row>
    <row r="492" spans="1:13" s="3" customFormat="1" ht="41.25" customHeight="1">
      <c r="A492" s="587">
        <v>393</v>
      </c>
      <c r="B492" s="588" t="s">
        <v>2821</v>
      </c>
      <c r="C492" s="578" t="s">
        <v>2822</v>
      </c>
      <c r="D492" s="577">
        <v>2017</v>
      </c>
      <c r="E492" s="577">
        <v>3670</v>
      </c>
      <c r="F492" s="577"/>
      <c r="G492" s="581">
        <v>3670</v>
      </c>
      <c r="H492" s="577">
        <v>3670</v>
      </c>
      <c r="I492" s="577"/>
      <c r="J492" s="609" t="s">
        <v>105</v>
      </c>
      <c r="K492" s="607" t="s">
        <v>36</v>
      </c>
      <c r="L492" s="577" t="s">
        <v>1194</v>
      </c>
      <c r="M492" s="592"/>
    </row>
    <row r="493" spans="1:13" s="3" customFormat="1" ht="46.5" customHeight="1">
      <c r="A493" s="579">
        <v>394</v>
      </c>
      <c r="B493" s="580" t="s">
        <v>2823</v>
      </c>
      <c r="C493" s="580" t="s">
        <v>2824</v>
      </c>
      <c r="D493" s="577" t="s">
        <v>883</v>
      </c>
      <c r="E493" s="577">
        <v>20000</v>
      </c>
      <c r="F493" s="577">
        <v>8000</v>
      </c>
      <c r="G493" s="581">
        <v>12000</v>
      </c>
      <c r="H493" s="579"/>
      <c r="I493" s="577">
        <v>12000</v>
      </c>
      <c r="J493" s="609" t="s">
        <v>1368</v>
      </c>
      <c r="K493" s="607" t="s">
        <v>341</v>
      </c>
      <c r="L493" s="577" t="s">
        <v>1556</v>
      </c>
      <c r="M493" s="592"/>
    </row>
    <row r="494" spans="1:13" s="3" customFormat="1" ht="39" customHeight="1">
      <c r="A494" s="1256">
        <v>395</v>
      </c>
      <c r="B494" s="1250" t="s">
        <v>2825</v>
      </c>
      <c r="C494" s="578" t="s">
        <v>2826</v>
      </c>
      <c r="D494" s="577" t="s">
        <v>1665</v>
      </c>
      <c r="E494" s="577">
        <v>108600</v>
      </c>
      <c r="F494" s="577">
        <v>80000</v>
      </c>
      <c r="G494" s="581">
        <v>28600</v>
      </c>
      <c r="H494" s="579"/>
      <c r="I494" s="577">
        <v>28600</v>
      </c>
      <c r="J494" s="609" t="s">
        <v>2827</v>
      </c>
      <c r="K494" s="607" t="s">
        <v>36</v>
      </c>
      <c r="L494" s="577" t="s">
        <v>1399</v>
      </c>
      <c r="M494" s="592"/>
    </row>
    <row r="495" spans="1:13" s="3" customFormat="1" ht="49.5" customHeight="1">
      <c r="A495" s="1258"/>
      <c r="B495" s="1251"/>
      <c r="C495" s="578" t="s">
        <v>2828</v>
      </c>
      <c r="D495" s="577" t="s">
        <v>1151</v>
      </c>
      <c r="E495" s="577">
        <v>400000</v>
      </c>
      <c r="F495" s="577">
        <v>34400</v>
      </c>
      <c r="G495" s="581">
        <f>I495+H495</f>
        <v>35000</v>
      </c>
      <c r="H495" s="579">
        <v>5000</v>
      </c>
      <c r="I495" s="577">
        <v>30000</v>
      </c>
      <c r="J495" s="609" t="s">
        <v>2829</v>
      </c>
      <c r="K495" s="607" t="s">
        <v>36</v>
      </c>
      <c r="L495" s="577" t="s">
        <v>1083</v>
      </c>
      <c r="M495" s="592"/>
    </row>
    <row r="496" spans="1:13" s="2" customFormat="1" ht="36" customHeight="1">
      <c r="A496" s="1258"/>
      <c r="B496" s="1251"/>
      <c r="C496" s="610" t="s">
        <v>2830</v>
      </c>
      <c r="D496" s="580" t="s">
        <v>208</v>
      </c>
      <c r="E496" s="577">
        <v>250000</v>
      </c>
      <c r="F496" s="577">
        <v>10000</v>
      </c>
      <c r="G496" s="581">
        <v>27000</v>
      </c>
      <c r="H496" s="579"/>
      <c r="I496" s="577">
        <v>27000</v>
      </c>
      <c r="J496" s="609" t="s">
        <v>2831</v>
      </c>
      <c r="K496" s="607" t="s">
        <v>36</v>
      </c>
      <c r="L496" s="577" t="s">
        <v>1083</v>
      </c>
      <c r="M496" s="592"/>
    </row>
    <row r="497" spans="1:13" s="2" customFormat="1" ht="39.75" customHeight="1">
      <c r="A497" s="1258"/>
      <c r="B497" s="1251"/>
      <c r="C497" s="610" t="s">
        <v>2832</v>
      </c>
      <c r="D497" s="606" t="s">
        <v>1668</v>
      </c>
      <c r="E497" s="577">
        <v>60000</v>
      </c>
      <c r="F497" s="577">
        <v>50000</v>
      </c>
      <c r="G497" s="581">
        <v>10000</v>
      </c>
      <c r="H497" s="577"/>
      <c r="I497" s="577">
        <v>10000</v>
      </c>
      <c r="J497" s="606" t="s">
        <v>2833</v>
      </c>
      <c r="K497" s="579" t="s">
        <v>36</v>
      </c>
      <c r="L497" s="577" t="s">
        <v>1180</v>
      </c>
      <c r="M497" s="610"/>
    </row>
    <row r="498" spans="1:13" s="2" customFormat="1" ht="36" customHeight="1">
      <c r="A498" s="1258"/>
      <c r="B498" s="1251"/>
      <c r="C498" s="578" t="s">
        <v>2834</v>
      </c>
      <c r="D498" s="577" t="s">
        <v>1668</v>
      </c>
      <c r="E498" s="577">
        <v>60000</v>
      </c>
      <c r="F498" s="577">
        <v>40000</v>
      </c>
      <c r="G498" s="581">
        <v>20000</v>
      </c>
      <c r="H498" s="579"/>
      <c r="I498" s="577">
        <v>20000</v>
      </c>
      <c r="J498" s="609" t="s">
        <v>89</v>
      </c>
      <c r="K498" s="607" t="s">
        <v>36</v>
      </c>
      <c r="L498" s="577" t="s">
        <v>1180</v>
      </c>
      <c r="M498" s="592"/>
    </row>
    <row r="499" spans="1:13" s="2" customFormat="1" ht="40.5" customHeight="1">
      <c r="A499" s="1258"/>
      <c r="B499" s="1251"/>
      <c r="C499" s="578" t="s">
        <v>2835</v>
      </c>
      <c r="D499" s="577" t="s">
        <v>48</v>
      </c>
      <c r="E499" s="577">
        <v>120000</v>
      </c>
      <c r="F499" s="577">
        <v>68000</v>
      </c>
      <c r="G499" s="581">
        <v>25000</v>
      </c>
      <c r="H499" s="579"/>
      <c r="I499" s="577">
        <v>25000</v>
      </c>
      <c r="J499" s="609" t="s">
        <v>2836</v>
      </c>
      <c r="K499" s="607" t="s">
        <v>36</v>
      </c>
      <c r="L499" s="577" t="s">
        <v>1180</v>
      </c>
      <c r="M499" s="592"/>
    </row>
    <row r="500" spans="1:13" s="2" customFormat="1" ht="40.5" customHeight="1">
      <c r="A500" s="1258"/>
      <c r="B500" s="1251"/>
      <c r="C500" s="578" t="s">
        <v>2837</v>
      </c>
      <c r="D500" s="577" t="s">
        <v>64</v>
      </c>
      <c r="E500" s="577">
        <v>225000</v>
      </c>
      <c r="F500" s="577"/>
      <c r="G500" s="581">
        <v>15000</v>
      </c>
      <c r="H500" s="579"/>
      <c r="I500" s="577">
        <v>15000</v>
      </c>
      <c r="J500" s="609" t="s">
        <v>89</v>
      </c>
      <c r="K500" s="607" t="s">
        <v>36</v>
      </c>
      <c r="L500" s="577" t="s">
        <v>1180</v>
      </c>
      <c r="M500" s="592"/>
    </row>
    <row r="501" spans="1:13" s="2" customFormat="1" ht="40.5" customHeight="1">
      <c r="A501" s="1258"/>
      <c r="B501" s="1251"/>
      <c r="C501" s="578" t="s">
        <v>2838</v>
      </c>
      <c r="D501" s="579" t="s">
        <v>208</v>
      </c>
      <c r="E501" s="577">
        <v>71784</v>
      </c>
      <c r="F501" s="579">
        <v>25000</v>
      </c>
      <c r="G501" s="581">
        <v>25000</v>
      </c>
      <c r="H501" s="579"/>
      <c r="I501" s="579">
        <v>25000</v>
      </c>
      <c r="J501" s="609" t="s">
        <v>89</v>
      </c>
      <c r="K501" s="579" t="s">
        <v>36</v>
      </c>
      <c r="L501" s="577" t="s">
        <v>1415</v>
      </c>
      <c r="M501" s="592"/>
    </row>
    <row r="502" spans="1:13" s="3" customFormat="1" ht="48" customHeight="1">
      <c r="A502" s="1258"/>
      <c r="B502" s="1251"/>
      <c r="C502" s="578" t="s">
        <v>2839</v>
      </c>
      <c r="D502" s="577" t="s">
        <v>729</v>
      </c>
      <c r="E502" s="577">
        <v>250000</v>
      </c>
      <c r="F502" s="577">
        <v>181500</v>
      </c>
      <c r="G502" s="581">
        <v>30000</v>
      </c>
      <c r="H502" s="579"/>
      <c r="I502" s="577">
        <v>30000</v>
      </c>
      <c r="J502" s="609" t="s">
        <v>2840</v>
      </c>
      <c r="K502" s="607" t="s">
        <v>36</v>
      </c>
      <c r="L502" s="577" t="s">
        <v>1415</v>
      </c>
      <c r="M502" s="592"/>
    </row>
    <row r="503" spans="1:13" s="3" customFormat="1" ht="48.75" customHeight="1">
      <c r="A503" s="1258"/>
      <c r="B503" s="1251"/>
      <c r="C503" s="578" t="s">
        <v>2841</v>
      </c>
      <c r="D503" s="577" t="s">
        <v>729</v>
      </c>
      <c r="E503" s="577">
        <v>157000</v>
      </c>
      <c r="F503" s="577">
        <v>95000</v>
      </c>
      <c r="G503" s="581">
        <v>10000</v>
      </c>
      <c r="H503" s="579"/>
      <c r="I503" s="577">
        <v>10000</v>
      </c>
      <c r="J503" s="609" t="s">
        <v>89</v>
      </c>
      <c r="K503" s="607" t="s">
        <v>36</v>
      </c>
      <c r="L503" s="577" t="s">
        <v>1381</v>
      </c>
      <c r="M503" s="592"/>
    </row>
    <row r="504" spans="1:13" s="3" customFormat="1" ht="35.25" customHeight="1">
      <c r="A504" s="1258"/>
      <c r="B504" s="1251"/>
      <c r="C504" s="616" t="s">
        <v>2842</v>
      </c>
      <c r="D504" s="577" t="s">
        <v>64</v>
      </c>
      <c r="E504" s="577">
        <v>35000</v>
      </c>
      <c r="F504" s="577"/>
      <c r="G504" s="581">
        <v>20000</v>
      </c>
      <c r="H504" s="577"/>
      <c r="I504" s="579">
        <v>20000</v>
      </c>
      <c r="J504" s="629" t="s">
        <v>89</v>
      </c>
      <c r="K504" s="607" t="s">
        <v>90</v>
      </c>
      <c r="L504" s="577" t="s">
        <v>1381</v>
      </c>
      <c r="M504" s="609"/>
    </row>
    <row r="505" spans="1:13" s="3" customFormat="1" ht="52.5" customHeight="1">
      <c r="A505" s="1257"/>
      <c r="B505" s="1252"/>
      <c r="C505" s="578" t="s">
        <v>2843</v>
      </c>
      <c r="D505" s="577" t="s">
        <v>34</v>
      </c>
      <c r="E505" s="577">
        <v>20000</v>
      </c>
      <c r="F505" s="577"/>
      <c r="G505" s="581">
        <v>11200</v>
      </c>
      <c r="H505" s="579"/>
      <c r="I505" s="577">
        <v>11200</v>
      </c>
      <c r="J505" s="609" t="s">
        <v>89</v>
      </c>
      <c r="K505" s="607" t="s">
        <v>271</v>
      </c>
      <c r="L505" s="577" t="s">
        <v>1556</v>
      </c>
      <c r="M505" s="592"/>
    </row>
  </sheetData>
  <protectedRanges>
    <protectedRange sqref="J477:K477 J398:J399 J458:K458 J451:J454 J459 J401:K401 K399 K453:K454" name="区域1_9_1"/>
    <protectedRange sqref="C214 C226 C224 C154" name="区域1"/>
    <protectedRange sqref="C495 C489 C479" name="区域1_9_3"/>
    <protectedRange sqref="L503 L161:L164 L154 L495 L224:L226 L489 L180:L184 L191:L192 L479 L245:L260 L186:L189 L318" name="区域1_9_2_2"/>
    <protectedRange sqref="C161" name="区域1_1"/>
  </protectedRanges>
  <mergeCells count="73">
    <mergeCell ref="A96:A98"/>
    <mergeCell ref="A1:M1"/>
    <mergeCell ref="A2:B2"/>
    <mergeCell ref="C2:E2"/>
    <mergeCell ref="G2:H2"/>
    <mergeCell ref="G3:I3"/>
    <mergeCell ref="A3:A4"/>
    <mergeCell ref="F3:F4"/>
    <mergeCell ref="J3:J4"/>
    <mergeCell ref="K3:K4"/>
    <mergeCell ref="L3:L4"/>
    <mergeCell ref="A12:A16"/>
    <mergeCell ref="A21:A22"/>
    <mergeCell ref="A25:A26"/>
    <mergeCell ref="A46:A49"/>
    <mergeCell ref="A89:A92"/>
    <mergeCell ref="A458:A460"/>
    <mergeCell ref="A99:A101"/>
    <mergeCell ref="A125:A127"/>
    <mergeCell ref="A198:A205"/>
    <mergeCell ref="A281:A287"/>
    <mergeCell ref="A291:A292"/>
    <mergeCell ref="A334:A337"/>
    <mergeCell ref="A338:A340"/>
    <mergeCell ref="A345:A348"/>
    <mergeCell ref="A379:A382"/>
    <mergeCell ref="A383:A385"/>
    <mergeCell ref="A390:A395"/>
    <mergeCell ref="A483:A488"/>
    <mergeCell ref="A490:A491"/>
    <mergeCell ref="A494:A505"/>
    <mergeCell ref="B3:B4"/>
    <mergeCell ref="B12:B16"/>
    <mergeCell ref="B21:B22"/>
    <mergeCell ref="B25:B26"/>
    <mergeCell ref="B46:B49"/>
    <mergeCell ref="B89:B92"/>
    <mergeCell ref="B96:B98"/>
    <mergeCell ref="A461:A463"/>
    <mergeCell ref="A464:A465"/>
    <mergeCell ref="A466:A469"/>
    <mergeCell ref="A470:A471"/>
    <mergeCell ref="A472:A476"/>
    <mergeCell ref="A478:A481"/>
    <mergeCell ref="E3:E4"/>
    <mergeCell ref="B461:B463"/>
    <mergeCell ref="B464:B465"/>
    <mergeCell ref="B466:B469"/>
    <mergeCell ref="B470:B471"/>
    <mergeCell ref="B338:B340"/>
    <mergeCell ref="B345:B348"/>
    <mergeCell ref="B379:B382"/>
    <mergeCell ref="B383:B385"/>
    <mergeCell ref="B390:B395"/>
    <mergeCell ref="B458:B460"/>
    <mergeCell ref="B99:B101"/>
    <mergeCell ref="B125:B127"/>
    <mergeCell ref="B198:B205"/>
    <mergeCell ref="B281:B287"/>
    <mergeCell ref="B291:B292"/>
    <mergeCell ref="B483:B488"/>
    <mergeCell ref="B490:B491"/>
    <mergeCell ref="B494:B505"/>
    <mergeCell ref="C3:C4"/>
    <mergeCell ref="D3:D4"/>
    <mergeCell ref="B472:B476"/>
    <mergeCell ref="B478:B481"/>
    <mergeCell ref="B334:B337"/>
    <mergeCell ref="M3:M4"/>
    <mergeCell ref="M334:M337"/>
    <mergeCell ref="M338:M340"/>
    <mergeCell ref="M345:M348"/>
    <mergeCell ref="M390:M395"/>
  </mergeCells>
  <phoneticPr fontId="47" type="noConversion"/>
  <dataValidations count="1">
    <dataValidation type="textLength" allowBlank="1" showInputMessage="1" showErrorMessage="1" sqref="C154 C161 C214 C224 C226 K399 J401:K401 J458:K458 J459 J477:K477 C479 C489 C495 J398:J399 J451:J454 K453:K454">
      <formula1>0</formula1>
      <formula2>200</formula2>
    </dataValidation>
  </dataValidations>
  <pageMargins left="0.7" right="0.7" top="0.75" bottom="0.75" header="0.3" footer="0.3"/>
  <headerFooter scaleWithDoc="0" alignWithMargins="0"/>
</worksheet>
</file>

<file path=xl/worksheets/sheet14.xml><?xml version="1.0" encoding="utf-8"?>
<worksheet xmlns="http://schemas.openxmlformats.org/spreadsheetml/2006/main" xmlns:r="http://schemas.openxmlformats.org/officeDocument/2006/relationships">
  <dimension ref="A1:V457"/>
  <sheetViews>
    <sheetView workbookViewId="0">
      <pane xSplit="4" ySplit="5" topLeftCell="E91" activePane="bottomRight" state="frozen"/>
      <selection pane="topRight"/>
      <selection pane="bottomLeft"/>
      <selection pane="bottomRight" activeCell="Q95" sqref="Q95"/>
    </sheetView>
  </sheetViews>
  <sheetFormatPr defaultRowHeight="14.25"/>
  <cols>
    <col min="1" max="1" width="7.25" style="13" customWidth="1"/>
    <col min="2" max="3" width="12.625" style="13" customWidth="1"/>
    <col min="4" max="4" width="45.75" style="13" hidden="1" customWidth="1"/>
    <col min="5" max="5" width="8.875" style="14" customWidth="1"/>
    <col min="6" max="7" width="11.125" style="14" customWidth="1"/>
    <col min="8" max="8" width="10.625" style="14" customWidth="1"/>
    <col min="9" max="9" width="10.625" style="14" hidden="1" customWidth="1"/>
    <col min="10" max="10" width="10.625" style="16" hidden="1" customWidth="1"/>
    <col min="11" max="13" width="10.625" style="17" customWidth="1"/>
    <col min="14" max="14" width="9.625" style="17" hidden="1" customWidth="1"/>
    <col min="15" max="15" width="15.5" style="54" customWidth="1"/>
    <col min="16" max="16" width="41.625" style="54" customWidth="1"/>
    <col min="17" max="17" width="33" style="54" customWidth="1"/>
    <col min="18" max="18" width="17.5" style="54" customWidth="1"/>
    <col min="19" max="19" width="27.75" style="19" hidden="1" customWidth="1"/>
    <col min="20" max="20" width="8.5" style="20" customWidth="1"/>
    <col min="21" max="21" width="13" style="14" customWidth="1"/>
    <col min="22" max="22" width="15.25" style="13" customWidth="1"/>
    <col min="23" max="16384" width="9" style="13"/>
  </cols>
  <sheetData>
    <row r="1" spans="1:22" ht="18.75">
      <c r="A1" s="21" t="s">
        <v>3190</v>
      </c>
    </row>
    <row r="2" spans="1:22" ht="46.5" customHeight="1">
      <c r="A2" s="1308" t="s">
        <v>3191</v>
      </c>
      <c r="B2" s="1308"/>
      <c r="C2" s="1308"/>
      <c r="D2" s="1308"/>
      <c r="E2" s="1308"/>
      <c r="F2" s="1308"/>
      <c r="G2" s="1308"/>
      <c r="H2" s="1308"/>
      <c r="I2" s="1308"/>
      <c r="J2" s="1308"/>
      <c r="K2" s="1308"/>
      <c r="L2" s="1308"/>
      <c r="M2" s="1308"/>
      <c r="N2" s="1308"/>
      <c r="O2" s="1308"/>
      <c r="P2" s="1308"/>
      <c r="Q2" s="1308"/>
      <c r="R2" s="1308"/>
      <c r="S2" s="1308"/>
      <c r="T2" s="1308"/>
      <c r="U2" s="1308"/>
      <c r="V2" s="1308"/>
    </row>
    <row r="3" spans="1:22" ht="17.25" customHeight="1">
      <c r="A3" s="1139"/>
      <c r="B3" s="1139"/>
      <c r="C3" s="23"/>
      <c r="D3" s="1139"/>
      <c r="E3" s="1139"/>
      <c r="F3" s="1139"/>
      <c r="G3" s="23"/>
      <c r="H3" s="1139"/>
      <c r="I3" s="1139"/>
      <c r="J3" s="23"/>
      <c r="K3" s="55"/>
      <c r="L3" s="55"/>
      <c r="M3" s="55"/>
      <c r="N3" s="55"/>
      <c r="O3" s="523"/>
      <c r="P3" s="523"/>
      <c r="Q3" s="523"/>
      <c r="R3" s="523"/>
      <c r="U3" s="531" t="s">
        <v>1045</v>
      </c>
    </row>
    <row r="4" spans="1:22" s="1" customFormat="1" ht="24.95" customHeight="1">
      <c r="A4" s="1142" t="s">
        <v>1</v>
      </c>
      <c r="B4" s="1282" t="s">
        <v>2</v>
      </c>
      <c r="C4" s="1283"/>
      <c r="D4" s="1142" t="s">
        <v>3</v>
      </c>
      <c r="E4" s="1142" t="s">
        <v>3192</v>
      </c>
      <c r="F4" s="1142" t="s">
        <v>5</v>
      </c>
      <c r="G4" s="1142" t="s">
        <v>1648</v>
      </c>
      <c r="H4" s="1142" t="s">
        <v>1112</v>
      </c>
      <c r="I4" s="524"/>
      <c r="J4" s="525"/>
      <c r="K4" s="1309" t="s">
        <v>3193</v>
      </c>
      <c r="L4" s="1309" t="s">
        <v>3194</v>
      </c>
      <c r="M4" s="1309" t="s">
        <v>3195</v>
      </c>
      <c r="N4" s="1309" t="s">
        <v>3196</v>
      </c>
      <c r="O4" s="1277" t="s">
        <v>11</v>
      </c>
      <c r="P4" s="1277" t="s">
        <v>3197</v>
      </c>
      <c r="Q4" s="1277" t="s">
        <v>3198</v>
      </c>
      <c r="R4" s="1277" t="s">
        <v>3199</v>
      </c>
      <c r="S4" s="1142" t="s">
        <v>1649</v>
      </c>
      <c r="T4" s="1279" t="s">
        <v>1650</v>
      </c>
      <c r="U4" s="1142" t="s">
        <v>15</v>
      </c>
      <c r="V4" s="1142" t="s">
        <v>16</v>
      </c>
    </row>
    <row r="5" spans="1:22" s="1" customFormat="1" ht="24.95" customHeight="1">
      <c r="A5" s="1142"/>
      <c r="B5" s="1284"/>
      <c r="C5" s="1285"/>
      <c r="D5" s="1142"/>
      <c r="E5" s="1142"/>
      <c r="F5" s="1142"/>
      <c r="G5" s="1142"/>
      <c r="H5" s="1142"/>
      <c r="I5" s="526" t="s">
        <v>24</v>
      </c>
      <c r="J5" s="506" t="s">
        <v>25</v>
      </c>
      <c r="K5" s="1310"/>
      <c r="L5" s="1310"/>
      <c r="M5" s="1310"/>
      <c r="N5" s="1310"/>
      <c r="O5" s="1278"/>
      <c r="P5" s="1278"/>
      <c r="Q5" s="1278"/>
      <c r="R5" s="1278"/>
      <c r="S5" s="1142"/>
      <c r="T5" s="1279"/>
      <c r="U5" s="1142"/>
      <c r="V5" s="1142"/>
    </row>
    <row r="6" spans="1:22" s="1" customFormat="1" ht="24.95" customHeight="1">
      <c r="A6" s="53"/>
      <c r="B6" s="1304" t="s">
        <v>3200</v>
      </c>
      <c r="C6" s="1305"/>
      <c r="D6" s="506"/>
      <c r="E6" s="506"/>
      <c r="F6" s="506">
        <v>43966341.064532571</v>
      </c>
      <c r="G6" s="506">
        <v>16974056.600000001</v>
      </c>
      <c r="H6" s="506">
        <v>5655610.5</v>
      </c>
      <c r="I6" s="506">
        <v>1587079.2</v>
      </c>
      <c r="J6" s="506">
        <v>4076551.3</v>
      </c>
      <c r="K6" s="58">
        <v>4819776.3879000004</v>
      </c>
      <c r="L6" s="58">
        <v>4726198.5869999994</v>
      </c>
      <c r="M6" s="59">
        <v>0.85221151419462149</v>
      </c>
      <c r="N6" s="59">
        <v>1.8878180861288119E-2</v>
      </c>
      <c r="O6" s="60"/>
      <c r="P6" s="60"/>
      <c r="Q6" s="60"/>
      <c r="R6" s="60"/>
      <c r="S6" s="506"/>
      <c r="T6" s="532"/>
      <c r="U6" s="506"/>
      <c r="V6" s="506"/>
    </row>
    <row r="7" spans="1:22" s="1" customFormat="1" ht="24.95" customHeight="1">
      <c r="A7" s="506" t="s">
        <v>27</v>
      </c>
      <c r="B7" s="1304" t="s">
        <v>3201</v>
      </c>
      <c r="C7" s="1305"/>
      <c r="D7" s="506"/>
      <c r="E7" s="506"/>
      <c r="F7" s="506">
        <v>11206511.404532565</v>
      </c>
      <c r="G7" s="506">
        <v>2742735.3</v>
      </c>
      <c r="H7" s="506">
        <v>1476148.2</v>
      </c>
      <c r="I7" s="506">
        <v>1011672.2</v>
      </c>
      <c r="J7" s="506">
        <v>472496</v>
      </c>
      <c r="K7" s="58">
        <v>1217508.3099999998</v>
      </c>
      <c r="L7" s="58">
        <v>1099302.47</v>
      </c>
      <c r="M7" s="59">
        <v>0.82478731471541944</v>
      </c>
      <c r="N7" s="59">
        <v>-8.5460186179139308E-3</v>
      </c>
      <c r="O7" s="60"/>
      <c r="P7" s="60"/>
      <c r="Q7" s="60"/>
      <c r="R7" s="60"/>
      <c r="S7" s="506"/>
      <c r="T7" s="532"/>
      <c r="U7" s="506"/>
      <c r="V7" s="506"/>
    </row>
    <row r="8" spans="1:22" s="1" customFormat="1" ht="24.95" customHeight="1">
      <c r="A8" s="506" t="s">
        <v>29</v>
      </c>
      <c r="B8" s="1304" t="s">
        <v>1653</v>
      </c>
      <c r="C8" s="1305"/>
      <c r="D8" s="506"/>
      <c r="E8" s="506"/>
      <c r="F8" s="506">
        <v>1885000</v>
      </c>
      <c r="G8" s="506">
        <v>645000</v>
      </c>
      <c r="H8" s="506">
        <v>380000</v>
      </c>
      <c r="I8" s="506">
        <v>380000</v>
      </c>
      <c r="J8" s="506">
        <v>0</v>
      </c>
      <c r="K8" s="58">
        <v>311382</v>
      </c>
      <c r="L8" s="58">
        <v>311382</v>
      </c>
      <c r="M8" s="59">
        <v>0.81942631578947367</v>
      </c>
      <c r="N8" s="59">
        <v>-1.3907017543859701E-2</v>
      </c>
      <c r="O8" s="60"/>
      <c r="P8" s="60"/>
      <c r="Q8" s="60"/>
      <c r="R8" s="60"/>
      <c r="S8" s="506"/>
      <c r="T8" s="532"/>
      <c r="U8" s="506"/>
      <c r="V8" s="506"/>
    </row>
    <row r="9" spans="1:22" s="1" customFormat="1" ht="85.5">
      <c r="A9" s="420">
        <v>1</v>
      </c>
      <c r="B9" s="1288" t="s">
        <v>1654</v>
      </c>
      <c r="C9" s="1289"/>
      <c r="D9" s="52" t="s">
        <v>1655</v>
      </c>
      <c r="E9" s="53" t="s">
        <v>1151</v>
      </c>
      <c r="F9" s="53">
        <v>1200000</v>
      </c>
      <c r="G9" s="53">
        <v>625000</v>
      </c>
      <c r="H9" s="53">
        <v>270000</v>
      </c>
      <c r="I9" s="53">
        <v>270000</v>
      </c>
      <c r="J9" s="441"/>
      <c r="K9" s="64">
        <v>236100</v>
      </c>
      <c r="L9" s="64">
        <v>236100</v>
      </c>
      <c r="M9" s="65">
        <v>0.87444444444444447</v>
      </c>
      <c r="N9" s="65">
        <v>4.1111111111111098E-2</v>
      </c>
      <c r="O9" s="74" t="s">
        <v>3202</v>
      </c>
      <c r="P9" s="74" t="s">
        <v>3203</v>
      </c>
      <c r="Q9" s="74" t="s">
        <v>3204</v>
      </c>
      <c r="R9" s="74" t="s">
        <v>3204</v>
      </c>
      <c r="S9" s="533" t="s">
        <v>89</v>
      </c>
      <c r="T9" s="85" t="s">
        <v>36</v>
      </c>
      <c r="U9" s="53" t="s">
        <v>1656</v>
      </c>
      <c r="V9" s="534"/>
    </row>
    <row r="10" spans="1:22" s="1" customFormat="1" ht="114">
      <c r="A10" s="420">
        <v>2</v>
      </c>
      <c r="B10" s="1306" t="s">
        <v>1162</v>
      </c>
      <c r="C10" s="1307"/>
      <c r="D10" s="52" t="s">
        <v>1163</v>
      </c>
      <c r="E10" s="507" t="s">
        <v>56</v>
      </c>
      <c r="F10" s="420">
        <v>185000</v>
      </c>
      <c r="G10" s="53">
        <v>20000</v>
      </c>
      <c r="H10" s="53">
        <v>30000</v>
      </c>
      <c r="I10" s="420">
        <v>30000</v>
      </c>
      <c r="J10" s="53"/>
      <c r="K10" s="67">
        <v>29591</v>
      </c>
      <c r="L10" s="67">
        <v>29591</v>
      </c>
      <c r="M10" s="65">
        <v>0.98636666666666661</v>
      </c>
      <c r="N10" s="65">
        <v>0.15303333333333324</v>
      </c>
      <c r="O10" s="74" t="s">
        <v>3205</v>
      </c>
      <c r="P10" s="74" t="s">
        <v>3206</v>
      </c>
      <c r="Q10" s="74" t="s">
        <v>3207</v>
      </c>
      <c r="R10" s="74" t="s">
        <v>3208</v>
      </c>
      <c r="S10" s="84" t="s">
        <v>1657</v>
      </c>
      <c r="T10" s="85" t="s">
        <v>36</v>
      </c>
      <c r="U10" s="53" t="s">
        <v>1656</v>
      </c>
      <c r="V10" s="441"/>
    </row>
    <row r="11" spans="1:22" s="3" customFormat="1" ht="242.25">
      <c r="A11" s="420">
        <v>3</v>
      </c>
      <c r="B11" s="1288" t="s">
        <v>1658</v>
      </c>
      <c r="C11" s="1289"/>
      <c r="D11" s="52" t="s">
        <v>1659</v>
      </c>
      <c r="E11" s="53" t="s">
        <v>233</v>
      </c>
      <c r="F11" s="53">
        <v>500000</v>
      </c>
      <c r="G11" s="53"/>
      <c r="H11" s="420">
        <v>80000</v>
      </c>
      <c r="I11" s="420">
        <v>80000</v>
      </c>
      <c r="J11" s="53"/>
      <c r="K11" s="67">
        <v>45691</v>
      </c>
      <c r="L11" s="67">
        <v>45691</v>
      </c>
      <c r="M11" s="65">
        <v>0.57113749999999996</v>
      </c>
      <c r="N11" s="65">
        <v>-0.26219583333333341</v>
      </c>
      <c r="O11" s="74" t="s">
        <v>3209</v>
      </c>
      <c r="P11" s="74" t="s">
        <v>3210</v>
      </c>
      <c r="Q11" s="74" t="s">
        <v>3204</v>
      </c>
      <c r="R11" s="74" t="s">
        <v>3204</v>
      </c>
      <c r="S11" s="533" t="s">
        <v>1660</v>
      </c>
      <c r="T11" s="85" t="s">
        <v>331</v>
      </c>
      <c r="U11" s="53" t="s">
        <v>1661</v>
      </c>
      <c r="V11" s="441"/>
    </row>
    <row r="12" spans="1:22" s="3" customFormat="1" ht="24.95" customHeight="1">
      <c r="A12" s="506" t="s">
        <v>43</v>
      </c>
      <c r="B12" s="1304" t="s">
        <v>1662</v>
      </c>
      <c r="C12" s="1305"/>
      <c r="D12" s="52"/>
      <c r="E12" s="53"/>
      <c r="F12" s="506">
        <v>5982489</v>
      </c>
      <c r="G12" s="506">
        <v>1435230</v>
      </c>
      <c r="H12" s="508">
        <v>637760</v>
      </c>
      <c r="I12" s="508">
        <v>269760</v>
      </c>
      <c r="J12" s="506">
        <v>368000</v>
      </c>
      <c r="K12" s="61">
        <v>600331</v>
      </c>
      <c r="L12" s="61">
        <v>421184</v>
      </c>
      <c r="M12" s="59">
        <v>0.94131177872553939</v>
      </c>
      <c r="N12" s="59">
        <v>0.10797844539220602</v>
      </c>
      <c r="O12" s="74"/>
      <c r="P12" s="74"/>
      <c r="Q12" s="74"/>
      <c r="R12" s="74"/>
      <c r="S12" s="533"/>
      <c r="T12" s="85"/>
      <c r="U12" s="53"/>
      <c r="V12" s="441"/>
    </row>
    <row r="13" spans="1:22" s="3" customFormat="1" ht="156.75">
      <c r="A13" s="1295">
        <v>4</v>
      </c>
      <c r="B13" s="1286" t="s">
        <v>1663</v>
      </c>
      <c r="C13" s="84" t="s">
        <v>3211</v>
      </c>
      <c r="D13" s="509" t="s">
        <v>3212</v>
      </c>
      <c r="E13" s="53" t="s">
        <v>1665</v>
      </c>
      <c r="F13" s="53">
        <v>526000</v>
      </c>
      <c r="G13" s="53">
        <v>200000</v>
      </c>
      <c r="H13" s="53">
        <v>120000</v>
      </c>
      <c r="I13" s="420">
        <v>120000</v>
      </c>
      <c r="J13" s="53"/>
      <c r="K13" s="67">
        <v>91941</v>
      </c>
      <c r="L13" s="67">
        <v>91941</v>
      </c>
      <c r="M13" s="65">
        <v>0.76617500000000005</v>
      </c>
      <c r="N13" s="65">
        <v>-6.715833333333332E-2</v>
      </c>
      <c r="O13" s="74" t="s">
        <v>3213</v>
      </c>
      <c r="P13" s="74" t="s">
        <v>3214</v>
      </c>
      <c r="Q13" s="74" t="s">
        <v>3215</v>
      </c>
      <c r="R13" s="74" t="s">
        <v>3216</v>
      </c>
      <c r="S13" s="533" t="s">
        <v>457</v>
      </c>
      <c r="T13" s="85" t="s">
        <v>36</v>
      </c>
      <c r="U13" s="53" t="s">
        <v>1194</v>
      </c>
      <c r="V13" s="441"/>
    </row>
    <row r="14" spans="1:22" s="3" customFormat="1" ht="156.75">
      <c r="A14" s="1295"/>
      <c r="B14" s="1286"/>
      <c r="C14" s="84" t="s">
        <v>3217</v>
      </c>
      <c r="D14" s="509" t="s">
        <v>3218</v>
      </c>
      <c r="E14" s="53" t="s">
        <v>1151</v>
      </c>
      <c r="F14" s="53">
        <v>433000</v>
      </c>
      <c r="G14" s="53">
        <v>28000</v>
      </c>
      <c r="H14" s="53">
        <v>40000</v>
      </c>
      <c r="I14" s="53">
        <v>40000</v>
      </c>
      <c r="J14" s="420"/>
      <c r="K14" s="64">
        <v>40802</v>
      </c>
      <c r="L14" s="64">
        <v>40802</v>
      </c>
      <c r="M14" s="65">
        <v>1.0200499999999999</v>
      </c>
      <c r="N14" s="65">
        <v>0.18671666666666653</v>
      </c>
      <c r="O14" s="74" t="s">
        <v>116</v>
      </c>
      <c r="P14" s="74" t="s">
        <v>3219</v>
      </c>
      <c r="Q14" s="74" t="s">
        <v>3220</v>
      </c>
      <c r="R14" s="74" t="s">
        <v>3221</v>
      </c>
      <c r="S14" s="533" t="s">
        <v>457</v>
      </c>
      <c r="T14" s="420" t="s">
        <v>36</v>
      </c>
      <c r="U14" s="53" t="s">
        <v>1194</v>
      </c>
      <c r="V14" s="441"/>
    </row>
    <row r="15" spans="1:22" s="3" customFormat="1" ht="290.25" customHeight="1">
      <c r="A15" s="1295">
        <v>4</v>
      </c>
      <c r="B15" s="1286" t="s">
        <v>1663</v>
      </c>
      <c r="C15" s="84" t="s">
        <v>3222</v>
      </c>
      <c r="D15" s="510" t="s">
        <v>3223</v>
      </c>
      <c r="E15" s="53" t="s">
        <v>1668</v>
      </c>
      <c r="F15" s="53">
        <v>329076</v>
      </c>
      <c r="G15" s="53">
        <v>191050</v>
      </c>
      <c r="H15" s="53">
        <v>75710</v>
      </c>
      <c r="I15" s="53">
        <v>75710</v>
      </c>
      <c r="J15" s="420"/>
      <c r="K15" s="64">
        <v>112700</v>
      </c>
      <c r="L15" s="64">
        <v>0</v>
      </c>
      <c r="M15" s="65">
        <v>1.4885748249900939</v>
      </c>
      <c r="N15" s="65">
        <v>0.65524149165676049</v>
      </c>
      <c r="O15" s="74" t="s">
        <v>3224</v>
      </c>
      <c r="P15" s="74" t="s">
        <v>3225</v>
      </c>
      <c r="Q15" s="74" t="s">
        <v>3204</v>
      </c>
      <c r="R15" s="74" t="s">
        <v>3204</v>
      </c>
      <c r="S15" s="533" t="s">
        <v>105</v>
      </c>
      <c r="T15" s="420" t="s">
        <v>36</v>
      </c>
      <c r="U15" s="53" t="s">
        <v>3226</v>
      </c>
      <c r="V15" s="533" t="s">
        <v>1670</v>
      </c>
    </row>
    <row r="16" spans="1:22" s="3" customFormat="1" ht="135" customHeight="1">
      <c r="A16" s="1295"/>
      <c r="B16" s="1286"/>
      <c r="C16" s="84" t="s">
        <v>3227</v>
      </c>
      <c r="D16" s="510" t="s">
        <v>3228</v>
      </c>
      <c r="E16" s="53" t="s">
        <v>1665</v>
      </c>
      <c r="F16" s="53">
        <v>124776</v>
      </c>
      <c r="G16" s="53">
        <v>54620</v>
      </c>
      <c r="H16" s="53">
        <v>29050</v>
      </c>
      <c r="I16" s="420">
        <v>29050</v>
      </c>
      <c r="J16" s="53"/>
      <c r="K16" s="67">
        <v>23514</v>
      </c>
      <c r="L16" s="67">
        <v>0</v>
      </c>
      <c r="M16" s="65">
        <v>0.80943201376936313</v>
      </c>
      <c r="N16" s="65">
        <v>-2.3901319563970236E-2</v>
      </c>
      <c r="O16" s="74" t="s">
        <v>3224</v>
      </c>
      <c r="P16" s="74" t="s">
        <v>3229</v>
      </c>
      <c r="Q16" s="74" t="s">
        <v>3204</v>
      </c>
      <c r="R16" s="74" t="s">
        <v>3204</v>
      </c>
      <c r="S16" s="533" t="s">
        <v>105</v>
      </c>
      <c r="T16" s="420" t="s">
        <v>36</v>
      </c>
      <c r="U16" s="53" t="s">
        <v>1672</v>
      </c>
      <c r="V16" s="533" t="s">
        <v>1673</v>
      </c>
    </row>
    <row r="17" spans="1:22" s="3" customFormat="1" ht="77.25" customHeight="1">
      <c r="A17" s="1295"/>
      <c r="B17" s="1286"/>
      <c r="C17" s="84" t="s">
        <v>3230</v>
      </c>
      <c r="D17" s="510" t="s">
        <v>3231</v>
      </c>
      <c r="E17" s="53" t="s">
        <v>34</v>
      </c>
      <c r="F17" s="53">
        <v>296000</v>
      </c>
      <c r="G17" s="53"/>
      <c r="H17" s="53">
        <v>5000</v>
      </c>
      <c r="I17" s="53">
        <v>5000</v>
      </c>
      <c r="J17" s="420"/>
      <c r="K17" s="64">
        <v>2650</v>
      </c>
      <c r="L17" s="64">
        <v>2650</v>
      </c>
      <c r="M17" s="65">
        <v>0.53</v>
      </c>
      <c r="N17" s="65">
        <v>-0.30333333333333334</v>
      </c>
      <c r="O17" s="74" t="s">
        <v>116</v>
      </c>
      <c r="P17" s="74" t="s">
        <v>3232</v>
      </c>
      <c r="Q17" s="74" t="s">
        <v>3204</v>
      </c>
      <c r="R17" s="74" t="s">
        <v>3204</v>
      </c>
      <c r="S17" s="533" t="s">
        <v>1675</v>
      </c>
      <c r="T17" s="85" t="s">
        <v>331</v>
      </c>
      <c r="U17" s="53" t="s">
        <v>1194</v>
      </c>
      <c r="V17" s="441"/>
    </row>
    <row r="18" spans="1:22" s="3" customFormat="1" ht="220.5" customHeight="1">
      <c r="A18" s="420">
        <v>5</v>
      </c>
      <c r="B18" s="1288" t="s">
        <v>1676</v>
      </c>
      <c r="C18" s="1289"/>
      <c r="D18" s="52" t="s">
        <v>1677</v>
      </c>
      <c r="E18" s="53" t="s">
        <v>599</v>
      </c>
      <c r="F18" s="53">
        <v>1178200</v>
      </c>
      <c r="G18" s="53">
        <v>86000</v>
      </c>
      <c r="H18" s="53">
        <v>100000</v>
      </c>
      <c r="I18" s="420"/>
      <c r="J18" s="53">
        <v>100000</v>
      </c>
      <c r="K18" s="67">
        <v>100000</v>
      </c>
      <c r="L18" s="67">
        <v>100000</v>
      </c>
      <c r="M18" s="65">
        <v>1</v>
      </c>
      <c r="N18" s="65">
        <v>0.16666666666666663</v>
      </c>
      <c r="O18" s="74" t="s">
        <v>3233</v>
      </c>
      <c r="P18" s="74" t="s">
        <v>3234</v>
      </c>
      <c r="Q18" s="74" t="s">
        <v>3235</v>
      </c>
      <c r="R18" s="74" t="s">
        <v>3236</v>
      </c>
      <c r="S18" s="533" t="s">
        <v>1164</v>
      </c>
      <c r="T18" s="85" t="s">
        <v>36</v>
      </c>
      <c r="U18" s="53" t="s">
        <v>3237</v>
      </c>
      <c r="V18" s="441"/>
    </row>
    <row r="19" spans="1:22" s="3" customFormat="1" ht="228">
      <c r="A19" s="420">
        <v>6</v>
      </c>
      <c r="B19" s="1288" t="s">
        <v>1679</v>
      </c>
      <c r="C19" s="1289"/>
      <c r="D19" s="52" t="s">
        <v>1680</v>
      </c>
      <c r="E19" s="53" t="s">
        <v>1681</v>
      </c>
      <c r="F19" s="53">
        <v>765337</v>
      </c>
      <c r="G19" s="53">
        <v>733200</v>
      </c>
      <c r="H19" s="53">
        <v>30000</v>
      </c>
      <c r="I19" s="420"/>
      <c r="J19" s="53">
        <v>30000</v>
      </c>
      <c r="K19" s="67">
        <v>33817</v>
      </c>
      <c r="L19" s="67">
        <v>25000</v>
      </c>
      <c r="M19" s="65">
        <v>1.1272333333333333</v>
      </c>
      <c r="N19" s="65">
        <v>0.29389999999999994</v>
      </c>
      <c r="O19" s="74" t="s">
        <v>3238</v>
      </c>
      <c r="P19" s="74" t="s">
        <v>3239</v>
      </c>
      <c r="Q19" s="74" t="s">
        <v>3240</v>
      </c>
      <c r="R19" s="74" t="s">
        <v>3241</v>
      </c>
      <c r="S19" s="533" t="s">
        <v>1682</v>
      </c>
      <c r="T19" s="85" t="s">
        <v>36</v>
      </c>
      <c r="U19" s="53" t="s">
        <v>3242</v>
      </c>
      <c r="V19" s="52" t="s">
        <v>1684</v>
      </c>
    </row>
    <row r="20" spans="1:22" s="3" customFormat="1" ht="99.75">
      <c r="A20" s="420">
        <v>7</v>
      </c>
      <c r="B20" s="1288" t="s">
        <v>1219</v>
      </c>
      <c r="C20" s="1289"/>
      <c r="D20" s="52" t="s">
        <v>1685</v>
      </c>
      <c r="E20" s="53" t="s">
        <v>48</v>
      </c>
      <c r="F20" s="507">
        <v>370919</v>
      </c>
      <c r="G20" s="507">
        <v>50550</v>
      </c>
      <c r="H20" s="507">
        <v>79200</v>
      </c>
      <c r="I20" s="420"/>
      <c r="J20" s="507">
        <v>79200</v>
      </c>
      <c r="K20" s="68">
        <v>67441</v>
      </c>
      <c r="L20" s="68">
        <v>67441</v>
      </c>
      <c r="M20" s="69">
        <v>0.85152777777777777</v>
      </c>
      <c r="N20" s="69">
        <v>1.8194444444444402E-2</v>
      </c>
      <c r="O20" s="527" t="s">
        <v>3243</v>
      </c>
      <c r="P20" s="527" t="s">
        <v>3244</v>
      </c>
      <c r="Q20" s="527" t="s">
        <v>3204</v>
      </c>
      <c r="R20" s="527" t="s">
        <v>3204</v>
      </c>
      <c r="S20" s="533" t="s">
        <v>1686</v>
      </c>
      <c r="T20" s="85" t="s">
        <v>36</v>
      </c>
      <c r="U20" s="53" t="s">
        <v>3245</v>
      </c>
      <c r="V20" s="441"/>
    </row>
    <row r="21" spans="1:22" s="3" customFormat="1" ht="99.75">
      <c r="A21" s="420">
        <v>8</v>
      </c>
      <c r="B21" s="1288" t="s">
        <v>1688</v>
      </c>
      <c r="C21" s="1289"/>
      <c r="D21" s="52" t="s">
        <v>1689</v>
      </c>
      <c r="E21" s="53" t="s">
        <v>883</v>
      </c>
      <c r="F21" s="53">
        <v>530000</v>
      </c>
      <c r="G21" s="53"/>
      <c r="H21" s="53">
        <v>30000</v>
      </c>
      <c r="I21" s="53"/>
      <c r="J21" s="53">
        <v>30000</v>
      </c>
      <c r="K21" s="67">
        <v>26500</v>
      </c>
      <c r="L21" s="67">
        <v>26500</v>
      </c>
      <c r="M21" s="65">
        <v>0.8833333333333333</v>
      </c>
      <c r="N21" s="65">
        <v>4.9999999999999933E-2</v>
      </c>
      <c r="O21" s="74" t="s">
        <v>3246</v>
      </c>
      <c r="P21" s="74" t="s">
        <v>3247</v>
      </c>
      <c r="Q21" s="74" t="s">
        <v>3248</v>
      </c>
      <c r="R21" s="74" t="s">
        <v>3249</v>
      </c>
      <c r="S21" s="84" t="s">
        <v>1690</v>
      </c>
      <c r="T21" s="85" t="s">
        <v>341</v>
      </c>
      <c r="U21" s="53" t="s">
        <v>3250</v>
      </c>
      <c r="V21" s="52"/>
    </row>
    <row r="22" spans="1:22" s="2" customFormat="1" ht="57">
      <c r="A22" s="1290">
        <v>9</v>
      </c>
      <c r="B22" s="1271" t="s">
        <v>1692</v>
      </c>
      <c r="C22" s="52" t="s">
        <v>3251</v>
      </c>
      <c r="D22" s="509" t="s">
        <v>3252</v>
      </c>
      <c r="E22" s="53" t="s">
        <v>614</v>
      </c>
      <c r="F22" s="53">
        <v>840000</v>
      </c>
      <c r="G22" s="53">
        <v>950</v>
      </c>
      <c r="H22" s="53">
        <v>38000</v>
      </c>
      <c r="I22" s="53"/>
      <c r="J22" s="53">
        <v>38000</v>
      </c>
      <c r="K22" s="67">
        <v>24150</v>
      </c>
      <c r="L22" s="67">
        <v>24150</v>
      </c>
      <c r="M22" s="65">
        <v>0.63552631578947372</v>
      </c>
      <c r="N22" s="65">
        <v>-0.19780701754385965</v>
      </c>
      <c r="O22" s="74" t="s">
        <v>3253</v>
      </c>
      <c r="P22" s="74" t="s">
        <v>3254</v>
      </c>
      <c r="Q22" s="74" t="s">
        <v>3255</v>
      </c>
      <c r="R22" s="74" t="s">
        <v>3256</v>
      </c>
      <c r="S22" s="84" t="s">
        <v>1694</v>
      </c>
      <c r="T22" s="85" t="s">
        <v>331</v>
      </c>
      <c r="U22" s="53" t="s">
        <v>3250</v>
      </c>
      <c r="V22" s="52"/>
    </row>
    <row r="23" spans="1:22" s="2" customFormat="1" ht="156.75">
      <c r="A23" s="1291"/>
      <c r="B23" s="1272"/>
      <c r="C23" s="52" t="s">
        <v>3257</v>
      </c>
      <c r="D23" s="509" t="s">
        <v>3258</v>
      </c>
      <c r="E23" s="53" t="s">
        <v>614</v>
      </c>
      <c r="F23" s="53">
        <v>339048</v>
      </c>
      <c r="G23" s="53">
        <v>39360</v>
      </c>
      <c r="H23" s="53">
        <v>50800</v>
      </c>
      <c r="I23" s="53"/>
      <c r="J23" s="53">
        <v>50800</v>
      </c>
      <c r="K23" s="67">
        <v>42700</v>
      </c>
      <c r="L23" s="67">
        <v>42700</v>
      </c>
      <c r="M23" s="65">
        <v>0.84055118110236215</v>
      </c>
      <c r="N23" s="65">
        <v>7.2178477690287846E-3</v>
      </c>
      <c r="O23" s="74" t="s">
        <v>3259</v>
      </c>
      <c r="P23" s="74" t="s">
        <v>3260</v>
      </c>
      <c r="Q23" s="74" t="s">
        <v>3261</v>
      </c>
      <c r="R23" s="74" t="s">
        <v>3262</v>
      </c>
      <c r="S23" s="84" t="s">
        <v>1696</v>
      </c>
      <c r="T23" s="85" t="s">
        <v>160</v>
      </c>
      <c r="U23" s="53" t="s">
        <v>3263</v>
      </c>
      <c r="V23" s="52"/>
    </row>
    <row r="24" spans="1:22" s="3" customFormat="1" ht="228">
      <c r="A24" s="420">
        <v>10</v>
      </c>
      <c r="B24" s="1288" t="s">
        <v>1698</v>
      </c>
      <c r="C24" s="1289"/>
      <c r="D24" s="52" t="s">
        <v>1699</v>
      </c>
      <c r="E24" s="53" t="s">
        <v>56</v>
      </c>
      <c r="F24" s="53">
        <v>250133</v>
      </c>
      <c r="G24" s="53">
        <v>51500</v>
      </c>
      <c r="H24" s="53">
        <v>40000</v>
      </c>
      <c r="I24" s="53"/>
      <c r="J24" s="53">
        <v>40000</v>
      </c>
      <c r="K24" s="67">
        <v>34116</v>
      </c>
      <c r="L24" s="67">
        <v>0</v>
      </c>
      <c r="M24" s="65">
        <v>0.85289999999999999</v>
      </c>
      <c r="N24" s="65">
        <v>1.9566666666666621E-2</v>
      </c>
      <c r="O24" s="74" t="s">
        <v>3264</v>
      </c>
      <c r="P24" s="74" t="s">
        <v>3265</v>
      </c>
      <c r="Q24" s="74" t="s">
        <v>3264</v>
      </c>
      <c r="R24" s="74" t="s">
        <v>3266</v>
      </c>
      <c r="S24" s="84" t="s">
        <v>1700</v>
      </c>
      <c r="T24" s="85" t="s">
        <v>36</v>
      </c>
      <c r="U24" s="53" t="s">
        <v>1701</v>
      </c>
      <c r="V24" s="52"/>
    </row>
    <row r="25" spans="1:22" s="3" customFormat="1" ht="24.95" customHeight="1">
      <c r="A25" s="508" t="s">
        <v>74</v>
      </c>
      <c r="B25" s="1304" t="s">
        <v>3267</v>
      </c>
      <c r="C25" s="1305"/>
      <c r="D25" s="52"/>
      <c r="E25" s="53"/>
      <c r="F25" s="506">
        <v>2047685.52</v>
      </c>
      <c r="G25" s="506">
        <v>259868</v>
      </c>
      <c r="H25" s="506">
        <v>212070</v>
      </c>
      <c r="I25" s="506">
        <v>128330</v>
      </c>
      <c r="J25" s="506">
        <v>83740</v>
      </c>
      <c r="K25" s="61">
        <v>144676</v>
      </c>
      <c r="L25" s="61">
        <v>212846</v>
      </c>
      <c r="M25" s="59">
        <v>0.68220870467298533</v>
      </c>
      <c r="N25" s="59">
        <v>-0.15112462866034804</v>
      </c>
      <c r="O25" s="74"/>
      <c r="P25" s="74"/>
      <c r="Q25" s="74"/>
      <c r="R25" s="74"/>
      <c r="S25" s="84"/>
      <c r="T25" s="85"/>
      <c r="U25" s="53"/>
      <c r="V25" s="52"/>
    </row>
    <row r="26" spans="1:22" s="3" customFormat="1" ht="156.75">
      <c r="A26" s="1290">
        <v>11</v>
      </c>
      <c r="B26" s="1271" t="s">
        <v>1703</v>
      </c>
      <c r="C26" s="84" t="s">
        <v>3268</v>
      </c>
      <c r="D26" s="510" t="s">
        <v>3269</v>
      </c>
      <c r="E26" s="413" t="s">
        <v>233</v>
      </c>
      <c r="F26" s="511">
        <v>410000</v>
      </c>
      <c r="G26" s="511">
        <v>150</v>
      </c>
      <c r="H26" s="420">
        <v>5000</v>
      </c>
      <c r="I26" s="506"/>
      <c r="J26" s="420">
        <v>5000</v>
      </c>
      <c r="K26" s="64">
        <v>135</v>
      </c>
      <c r="L26" s="64">
        <v>5000</v>
      </c>
      <c r="M26" s="65">
        <v>2.7E-2</v>
      </c>
      <c r="N26" s="65">
        <v>-0.80633333333333335</v>
      </c>
      <c r="O26" s="74" t="s">
        <v>116</v>
      </c>
      <c r="P26" s="74" t="s">
        <v>3270</v>
      </c>
      <c r="Q26" s="74" t="s">
        <v>3271</v>
      </c>
      <c r="R26" s="74" t="s">
        <v>3272</v>
      </c>
      <c r="S26" s="84" t="s">
        <v>113</v>
      </c>
      <c r="T26" s="85" t="s">
        <v>331</v>
      </c>
      <c r="U26" s="420" t="s">
        <v>1705</v>
      </c>
      <c r="V26" s="533" t="s">
        <v>1706</v>
      </c>
    </row>
    <row r="27" spans="1:22" s="3" customFormat="1" ht="156.75">
      <c r="A27" s="1291"/>
      <c r="B27" s="1272"/>
      <c r="C27" s="84" t="s">
        <v>3273</v>
      </c>
      <c r="D27" s="510" t="s">
        <v>3274</v>
      </c>
      <c r="E27" s="413" t="s">
        <v>233</v>
      </c>
      <c r="F27" s="511">
        <v>443000</v>
      </c>
      <c r="G27" s="511">
        <v>150</v>
      </c>
      <c r="H27" s="420">
        <v>10000</v>
      </c>
      <c r="I27" s="506"/>
      <c r="J27" s="420">
        <v>10000</v>
      </c>
      <c r="K27" s="64">
        <v>273</v>
      </c>
      <c r="L27" s="64">
        <v>10000</v>
      </c>
      <c r="M27" s="65">
        <v>2.7300000000000001E-2</v>
      </c>
      <c r="N27" s="65">
        <v>-0.80603333333333338</v>
      </c>
      <c r="O27" s="74" t="s">
        <v>116</v>
      </c>
      <c r="P27" s="74" t="s">
        <v>3275</v>
      </c>
      <c r="Q27" s="74" t="s">
        <v>3271</v>
      </c>
      <c r="R27" s="74" t="s">
        <v>3272</v>
      </c>
      <c r="S27" s="84" t="s">
        <v>113</v>
      </c>
      <c r="T27" s="85" t="s">
        <v>331</v>
      </c>
      <c r="U27" s="420" t="s">
        <v>1708</v>
      </c>
      <c r="V27" s="533" t="s">
        <v>1709</v>
      </c>
    </row>
    <row r="28" spans="1:22" s="3" customFormat="1" ht="71.25">
      <c r="A28" s="420">
        <v>12</v>
      </c>
      <c r="B28" s="1288" t="s">
        <v>1710</v>
      </c>
      <c r="C28" s="1289"/>
      <c r="D28" s="52" t="s">
        <v>1711</v>
      </c>
      <c r="E28" s="53" t="s">
        <v>1151</v>
      </c>
      <c r="F28" s="53">
        <v>32657</v>
      </c>
      <c r="G28" s="53">
        <v>20580</v>
      </c>
      <c r="H28" s="53">
        <v>8440</v>
      </c>
      <c r="I28" s="53"/>
      <c r="J28" s="420">
        <v>8440</v>
      </c>
      <c r="K28" s="64">
        <v>3012</v>
      </c>
      <c r="L28" s="64">
        <v>8736</v>
      </c>
      <c r="M28" s="65">
        <v>0.35687203791469196</v>
      </c>
      <c r="N28" s="65">
        <v>-0.47646129541864141</v>
      </c>
      <c r="O28" s="74" t="s">
        <v>3276</v>
      </c>
      <c r="P28" s="74" t="s">
        <v>3277</v>
      </c>
      <c r="Q28" s="74" t="s">
        <v>3278</v>
      </c>
      <c r="R28" s="74" t="s">
        <v>3279</v>
      </c>
      <c r="S28" s="533" t="s">
        <v>89</v>
      </c>
      <c r="T28" s="85" t="s">
        <v>36</v>
      </c>
      <c r="U28" s="53" t="s">
        <v>920</v>
      </c>
      <c r="V28" s="441" t="s">
        <v>1712</v>
      </c>
    </row>
    <row r="29" spans="1:22" s="3" customFormat="1" ht="71.25">
      <c r="A29" s="420">
        <v>13</v>
      </c>
      <c r="B29" s="1288" t="s">
        <v>1713</v>
      </c>
      <c r="C29" s="1289"/>
      <c r="D29" s="441" t="s">
        <v>1714</v>
      </c>
      <c r="E29" s="53" t="s">
        <v>48</v>
      </c>
      <c r="F29" s="53">
        <v>136461</v>
      </c>
      <c r="G29" s="53">
        <v>66000</v>
      </c>
      <c r="H29" s="53">
        <v>25000</v>
      </c>
      <c r="I29" s="53">
        <v>25000</v>
      </c>
      <c r="J29" s="420"/>
      <c r="K29" s="64">
        <v>19148</v>
      </c>
      <c r="L29" s="64">
        <v>19148</v>
      </c>
      <c r="M29" s="65">
        <v>0.76592000000000005</v>
      </c>
      <c r="N29" s="65">
        <v>-6.7413333333333325E-2</v>
      </c>
      <c r="O29" s="74" t="s">
        <v>38</v>
      </c>
      <c r="P29" s="74" t="s">
        <v>3280</v>
      </c>
      <c r="Q29" s="74" t="s">
        <v>3204</v>
      </c>
      <c r="R29" s="74" t="s">
        <v>3204</v>
      </c>
      <c r="S29" s="417" t="s">
        <v>89</v>
      </c>
      <c r="T29" s="85" t="s">
        <v>36</v>
      </c>
      <c r="U29" s="53" t="s">
        <v>1381</v>
      </c>
      <c r="V29" s="441"/>
    </row>
    <row r="30" spans="1:22" s="3" customFormat="1" ht="28.5">
      <c r="A30" s="420">
        <v>14</v>
      </c>
      <c r="B30" s="1288" t="s">
        <v>1715</v>
      </c>
      <c r="C30" s="1289"/>
      <c r="D30" s="52" t="s">
        <v>1716</v>
      </c>
      <c r="E30" s="53" t="s">
        <v>1717</v>
      </c>
      <c r="F30" s="53">
        <v>9730</v>
      </c>
      <c r="G30" s="53">
        <v>230</v>
      </c>
      <c r="H30" s="53">
        <v>9500</v>
      </c>
      <c r="I30" s="53">
        <v>9500</v>
      </c>
      <c r="J30" s="420"/>
      <c r="K30" s="64">
        <v>8200</v>
      </c>
      <c r="L30" s="64">
        <v>8200</v>
      </c>
      <c r="M30" s="65">
        <v>0.86315789473684212</v>
      </c>
      <c r="N30" s="65">
        <v>2.9824561403508754E-2</v>
      </c>
      <c r="O30" s="74" t="s">
        <v>441</v>
      </c>
      <c r="P30" s="74" t="s">
        <v>3281</v>
      </c>
      <c r="Q30" s="74" t="s">
        <v>3204</v>
      </c>
      <c r="R30" s="74" t="s">
        <v>3204</v>
      </c>
      <c r="S30" s="533" t="s">
        <v>105</v>
      </c>
      <c r="T30" s="420" t="s">
        <v>36</v>
      </c>
      <c r="U30" s="53" t="s">
        <v>1381</v>
      </c>
      <c r="V30" s="441"/>
    </row>
    <row r="31" spans="1:22" s="3" customFormat="1" ht="42.75">
      <c r="A31" s="420">
        <v>15</v>
      </c>
      <c r="B31" s="1288" t="s">
        <v>1718</v>
      </c>
      <c r="C31" s="1289"/>
      <c r="D31" s="441" t="s">
        <v>1719</v>
      </c>
      <c r="E31" s="420" t="s">
        <v>233</v>
      </c>
      <c r="F31" s="53">
        <v>232507</v>
      </c>
      <c r="G31" s="420">
        <v>150</v>
      </c>
      <c r="H31" s="53">
        <v>1000</v>
      </c>
      <c r="I31" s="53">
        <v>1000</v>
      </c>
      <c r="J31" s="53"/>
      <c r="K31" s="67">
        <v>150</v>
      </c>
      <c r="L31" s="67">
        <v>1000</v>
      </c>
      <c r="M31" s="65">
        <v>0.15</v>
      </c>
      <c r="N31" s="65">
        <v>-0.68333333333333335</v>
      </c>
      <c r="O31" s="74" t="s">
        <v>116</v>
      </c>
      <c r="P31" s="74" t="s">
        <v>3282</v>
      </c>
      <c r="Q31" s="74" t="s">
        <v>3283</v>
      </c>
      <c r="R31" s="74" t="s">
        <v>3284</v>
      </c>
      <c r="S31" s="533" t="s">
        <v>113</v>
      </c>
      <c r="T31" s="85" t="s">
        <v>331</v>
      </c>
      <c r="U31" s="53" t="s">
        <v>1720</v>
      </c>
      <c r="V31" s="441"/>
    </row>
    <row r="32" spans="1:22" s="3" customFormat="1" ht="28.5">
      <c r="A32" s="420">
        <v>16</v>
      </c>
      <c r="B32" s="1288" t="s">
        <v>1721</v>
      </c>
      <c r="C32" s="1289"/>
      <c r="D32" s="512" t="s">
        <v>1722</v>
      </c>
      <c r="E32" s="53" t="s">
        <v>208</v>
      </c>
      <c r="F32" s="53">
        <v>9093</v>
      </c>
      <c r="G32" s="53">
        <v>2500</v>
      </c>
      <c r="H32" s="53">
        <v>3500</v>
      </c>
      <c r="I32" s="420">
        <v>3500</v>
      </c>
      <c r="J32" s="420"/>
      <c r="K32" s="64">
        <v>2586</v>
      </c>
      <c r="L32" s="64">
        <v>2586</v>
      </c>
      <c r="M32" s="65">
        <v>0.73885714285714288</v>
      </c>
      <c r="N32" s="65">
        <v>-9.4476190476190491E-2</v>
      </c>
      <c r="O32" s="74" t="s">
        <v>38</v>
      </c>
      <c r="P32" s="74" t="s">
        <v>3285</v>
      </c>
      <c r="Q32" s="74" t="s">
        <v>3204</v>
      </c>
      <c r="R32" s="74" t="s">
        <v>3204</v>
      </c>
      <c r="S32" s="533" t="s">
        <v>1723</v>
      </c>
      <c r="T32" s="85" t="s">
        <v>36</v>
      </c>
      <c r="U32" s="53" t="s">
        <v>1194</v>
      </c>
      <c r="V32" s="441"/>
    </row>
    <row r="33" spans="1:22" s="3" customFormat="1" ht="28.5">
      <c r="A33" s="420">
        <v>17</v>
      </c>
      <c r="B33" s="1288" t="s">
        <v>1724</v>
      </c>
      <c r="C33" s="1289"/>
      <c r="D33" s="512" t="s">
        <v>1725</v>
      </c>
      <c r="E33" s="53" t="s">
        <v>1726</v>
      </c>
      <c r="F33" s="513">
        <v>10035</v>
      </c>
      <c r="G33" s="53">
        <v>9600</v>
      </c>
      <c r="H33" s="53">
        <v>435</v>
      </c>
      <c r="I33" s="53">
        <v>435</v>
      </c>
      <c r="J33" s="420"/>
      <c r="K33" s="64">
        <v>435</v>
      </c>
      <c r="L33" s="64">
        <v>435</v>
      </c>
      <c r="M33" s="65">
        <v>1</v>
      </c>
      <c r="N33" s="65">
        <v>0.16666666666666663</v>
      </c>
      <c r="O33" s="74" t="s">
        <v>38</v>
      </c>
      <c r="P33" s="74" t="s">
        <v>3286</v>
      </c>
      <c r="Q33" s="74" t="s">
        <v>3204</v>
      </c>
      <c r="R33" s="74" t="s">
        <v>3204</v>
      </c>
      <c r="S33" s="533" t="s">
        <v>105</v>
      </c>
      <c r="T33" s="85" t="s">
        <v>36</v>
      </c>
      <c r="U33" s="53" t="s">
        <v>1194</v>
      </c>
      <c r="V33" s="52"/>
    </row>
    <row r="34" spans="1:22" s="3" customFormat="1" ht="114">
      <c r="A34" s="420">
        <v>18</v>
      </c>
      <c r="B34" s="1288" t="s">
        <v>1727</v>
      </c>
      <c r="C34" s="1289"/>
      <c r="D34" s="52" t="s">
        <v>1728</v>
      </c>
      <c r="E34" s="53" t="s">
        <v>56</v>
      </c>
      <c r="F34" s="53">
        <v>17356</v>
      </c>
      <c r="G34" s="53">
        <v>970</v>
      </c>
      <c r="H34" s="53">
        <v>7000</v>
      </c>
      <c r="I34" s="53"/>
      <c r="J34" s="53">
        <v>7000</v>
      </c>
      <c r="K34" s="67">
        <v>3165</v>
      </c>
      <c r="L34" s="67">
        <v>17356</v>
      </c>
      <c r="M34" s="65">
        <v>0.45214285714285712</v>
      </c>
      <c r="N34" s="65">
        <v>-0.38119047619047625</v>
      </c>
      <c r="O34" s="74" t="s">
        <v>3276</v>
      </c>
      <c r="P34" s="74" t="s">
        <v>3287</v>
      </c>
      <c r="Q34" s="74" t="s">
        <v>3288</v>
      </c>
      <c r="R34" s="74" t="s">
        <v>3289</v>
      </c>
      <c r="S34" s="84" t="s">
        <v>89</v>
      </c>
      <c r="T34" s="85" t="s">
        <v>36</v>
      </c>
      <c r="U34" s="420" t="s">
        <v>1729</v>
      </c>
      <c r="V34" s="441" t="s">
        <v>1712</v>
      </c>
    </row>
    <row r="35" spans="1:22" s="3" customFormat="1" ht="99.75">
      <c r="A35" s="420">
        <v>19</v>
      </c>
      <c r="B35" s="1288" t="s">
        <v>1730</v>
      </c>
      <c r="C35" s="1289"/>
      <c r="D35" s="514" t="s">
        <v>1731</v>
      </c>
      <c r="E35" s="515" t="s">
        <v>208</v>
      </c>
      <c r="F35" s="515">
        <v>4346</v>
      </c>
      <c r="G35" s="515">
        <v>610</v>
      </c>
      <c r="H35" s="515">
        <v>3800</v>
      </c>
      <c r="I35" s="515"/>
      <c r="J35" s="53">
        <v>3800</v>
      </c>
      <c r="K35" s="67">
        <v>1764</v>
      </c>
      <c r="L35" s="67">
        <v>3480</v>
      </c>
      <c r="M35" s="65">
        <v>0.46421052631578946</v>
      </c>
      <c r="N35" s="65">
        <v>-0.36912280701754391</v>
      </c>
      <c r="O35" s="74" t="s">
        <v>3276</v>
      </c>
      <c r="P35" s="74" t="s">
        <v>3290</v>
      </c>
      <c r="Q35" s="74" t="s">
        <v>3291</v>
      </c>
      <c r="R35" s="74" t="s">
        <v>3279</v>
      </c>
      <c r="S35" s="535" t="s">
        <v>89</v>
      </c>
      <c r="T35" s="85" t="s">
        <v>36</v>
      </c>
      <c r="U35" s="536" t="s">
        <v>1708</v>
      </c>
      <c r="V35" s="537" t="s">
        <v>1712</v>
      </c>
    </row>
    <row r="36" spans="1:22" s="3" customFormat="1" ht="228">
      <c r="A36" s="420">
        <v>20</v>
      </c>
      <c r="B36" s="1288" t="s">
        <v>1732</v>
      </c>
      <c r="C36" s="1289"/>
      <c r="D36" s="514" t="s">
        <v>1733</v>
      </c>
      <c r="E36" s="515" t="s">
        <v>208</v>
      </c>
      <c r="F36" s="515">
        <v>6792</v>
      </c>
      <c r="G36" s="515">
        <v>610</v>
      </c>
      <c r="H36" s="515">
        <v>4800</v>
      </c>
      <c r="I36" s="515"/>
      <c r="J36" s="53">
        <v>4800</v>
      </c>
      <c r="K36" s="67">
        <v>2520</v>
      </c>
      <c r="L36" s="67">
        <v>6792</v>
      </c>
      <c r="M36" s="65">
        <v>0.52500000000000002</v>
      </c>
      <c r="N36" s="65">
        <v>-0.30833333333333335</v>
      </c>
      <c r="O36" s="74" t="s">
        <v>3276</v>
      </c>
      <c r="P36" s="74" t="s">
        <v>3292</v>
      </c>
      <c r="Q36" s="74" t="s">
        <v>3293</v>
      </c>
      <c r="R36" s="74" t="s">
        <v>3279</v>
      </c>
      <c r="S36" s="535" t="s">
        <v>89</v>
      </c>
      <c r="T36" s="85" t="s">
        <v>36</v>
      </c>
      <c r="U36" s="536" t="s">
        <v>1734</v>
      </c>
      <c r="V36" s="537" t="s">
        <v>1712</v>
      </c>
    </row>
    <row r="37" spans="1:22" s="3" customFormat="1" ht="156.75">
      <c r="A37" s="420">
        <v>21</v>
      </c>
      <c r="B37" s="1288" t="s">
        <v>1735</v>
      </c>
      <c r="C37" s="1289"/>
      <c r="D37" s="52" t="s">
        <v>1736</v>
      </c>
      <c r="E37" s="53" t="s">
        <v>1665</v>
      </c>
      <c r="F37" s="53">
        <v>9118</v>
      </c>
      <c r="G37" s="53">
        <v>5135</v>
      </c>
      <c r="H37" s="53">
        <v>4010</v>
      </c>
      <c r="I37" s="53">
        <v>4010</v>
      </c>
      <c r="J37" s="53"/>
      <c r="K37" s="67">
        <v>3300</v>
      </c>
      <c r="L37" s="67">
        <v>4010</v>
      </c>
      <c r="M37" s="65">
        <v>0.82294264339152123</v>
      </c>
      <c r="N37" s="65">
        <v>-1.0390689941812137E-2</v>
      </c>
      <c r="O37" s="74" t="s">
        <v>3294</v>
      </c>
      <c r="P37" s="74" t="s">
        <v>3295</v>
      </c>
      <c r="Q37" s="74" t="s">
        <v>3204</v>
      </c>
      <c r="R37" s="74">
        <v>0</v>
      </c>
      <c r="S37" s="533" t="s">
        <v>105</v>
      </c>
      <c r="T37" s="85" t="s">
        <v>36</v>
      </c>
      <c r="U37" s="53" t="s">
        <v>1708</v>
      </c>
      <c r="V37" s="441"/>
    </row>
    <row r="38" spans="1:22" s="3" customFormat="1" ht="71.25">
      <c r="A38" s="420">
        <v>22</v>
      </c>
      <c r="B38" s="1288" t="s">
        <v>1737</v>
      </c>
      <c r="C38" s="1289"/>
      <c r="D38" s="516" t="s">
        <v>78</v>
      </c>
      <c r="E38" s="517" t="s">
        <v>48</v>
      </c>
      <c r="F38" s="517">
        <v>91370</v>
      </c>
      <c r="G38" s="517">
        <v>39200</v>
      </c>
      <c r="H38" s="517">
        <v>18000</v>
      </c>
      <c r="I38" s="517">
        <v>18000</v>
      </c>
      <c r="J38" s="420"/>
      <c r="K38" s="64">
        <v>23431</v>
      </c>
      <c r="L38" s="64">
        <v>23431</v>
      </c>
      <c r="M38" s="65">
        <v>1.3017222222222222</v>
      </c>
      <c r="N38" s="65">
        <v>0.46838888888888885</v>
      </c>
      <c r="O38" s="74" t="s">
        <v>3296</v>
      </c>
      <c r="P38" s="74" t="s">
        <v>3297</v>
      </c>
      <c r="Q38" s="74" t="s">
        <v>3204</v>
      </c>
      <c r="R38" s="74" t="s">
        <v>3204</v>
      </c>
      <c r="S38" s="533" t="s">
        <v>1738</v>
      </c>
      <c r="T38" s="85" t="s">
        <v>36</v>
      </c>
      <c r="U38" s="420" t="s">
        <v>1415</v>
      </c>
      <c r="V38" s="441"/>
    </row>
    <row r="39" spans="1:22" s="3" customFormat="1" ht="270.75">
      <c r="A39" s="420">
        <v>23</v>
      </c>
      <c r="B39" s="1288" t="s">
        <v>1739</v>
      </c>
      <c r="C39" s="1289"/>
      <c r="D39" s="52" t="s">
        <v>1740</v>
      </c>
      <c r="E39" s="420" t="s">
        <v>883</v>
      </c>
      <c r="F39" s="53">
        <v>190385</v>
      </c>
      <c r="G39" s="53">
        <v>1635</v>
      </c>
      <c r="H39" s="53">
        <v>22500</v>
      </c>
      <c r="I39" s="441"/>
      <c r="J39" s="420">
        <v>22500</v>
      </c>
      <c r="K39" s="64">
        <v>13180</v>
      </c>
      <c r="L39" s="64">
        <v>22500</v>
      </c>
      <c r="M39" s="65">
        <v>0.58577777777777773</v>
      </c>
      <c r="N39" s="65">
        <v>-0.24755555555555564</v>
      </c>
      <c r="O39" s="74" t="s">
        <v>3298</v>
      </c>
      <c r="P39" s="74" t="s">
        <v>3299</v>
      </c>
      <c r="Q39" s="74" t="s">
        <v>3300</v>
      </c>
      <c r="R39" s="74" t="s">
        <v>3301</v>
      </c>
      <c r="S39" s="84" t="s">
        <v>89</v>
      </c>
      <c r="T39" s="85" t="s">
        <v>36</v>
      </c>
      <c r="U39" s="53" t="s">
        <v>3302</v>
      </c>
      <c r="V39" s="441" t="s">
        <v>1712</v>
      </c>
    </row>
    <row r="40" spans="1:22" s="3" customFormat="1" ht="409.5">
      <c r="A40" s="420">
        <v>24</v>
      </c>
      <c r="B40" s="1288" t="s">
        <v>1742</v>
      </c>
      <c r="C40" s="1289"/>
      <c r="D40" s="514" t="s">
        <v>1743</v>
      </c>
      <c r="E40" s="515" t="s">
        <v>208</v>
      </c>
      <c r="F40" s="515">
        <v>3716</v>
      </c>
      <c r="G40" s="515">
        <v>330</v>
      </c>
      <c r="H40" s="515">
        <v>2700</v>
      </c>
      <c r="I40" s="52"/>
      <c r="J40" s="515">
        <v>2700</v>
      </c>
      <c r="K40" s="71">
        <v>1340</v>
      </c>
      <c r="L40" s="71">
        <v>2086</v>
      </c>
      <c r="M40" s="72">
        <v>0.49629629629629629</v>
      </c>
      <c r="N40" s="72">
        <v>-0.33703703703703708</v>
      </c>
      <c r="O40" s="528" t="s">
        <v>3276</v>
      </c>
      <c r="P40" s="529" t="s">
        <v>3303</v>
      </c>
      <c r="Q40" s="528" t="s">
        <v>3304</v>
      </c>
      <c r="R40" s="528" t="s">
        <v>3279</v>
      </c>
      <c r="S40" s="535" t="s">
        <v>89</v>
      </c>
      <c r="T40" s="85" t="s">
        <v>36</v>
      </c>
      <c r="U40" s="536" t="s">
        <v>1744</v>
      </c>
      <c r="V40" s="537" t="s">
        <v>1712</v>
      </c>
    </row>
    <row r="41" spans="1:22" s="3" customFormat="1" ht="340.5" customHeight="1">
      <c r="A41" s="420">
        <v>25</v>
      </c>
      <c r="B41" s="1288" t="s">
        <v>1745</v>
      </c>
      <c r="C41" s="1289"/>
      <c r="D41" s="514" t="s">
        <v>1746</v>
      </c>
      <c r="E41" s="515" t="s">
        <v>208</v>
      </c>
      <c r="F41" s="515">
        <v>2086</v>
      </c>
      <c r="G41" s="515">
        <v>260</v>
      </c>
      <c r="H41" s="515">
        <v>1500</v>
      </c>
      <c r="I41" s="52"/>
      <c r="J41" s="515">
        <v>1500</v>
      </c>
      <c r="K41" s="71">
        <v>975</v>
      </c>
      <c r="L41" s="71">
        <v>3716</v>
      </c>
      <c r="M41" s="72">
        <v>0.65</v>
      </c>
      <c r="N41" s="72">
        <v>-0.18333333333333335</v>
      </c>
      <c r="O41" s="528" t="s">
        <v>3276</v>
      </c>
      <c r="P41" s="528" t="s">
        <v>3305</v>
      </c>
      <c r="Q41" s="528" t="s">
        <v>3306</v>
      </c>
      <c r="R41" s="528" t="s">
        <v>3279</v>
      </c>
      <c r="S41" s="535" t="s">
        <v>89</v>
      </c>
      <c r="T41" s="85" t="s">
        <v>36</v>
      </c>
      <c r="U41" s="536" t="s">
        <v>1744</v>
      </c>
      <c r="V41" s="537" t="s">
        <v>1712</v>
      </c>
    </row>
    <row r="42" spans="1:22" s="3" customFormat="1" ht="87.75" customHeight="1">
      <c r="A42" s="420">
        <v>26</v>
      </c>
      <c r="B42" s="1288" t="s">
        <v>1747</v>
      </c>
      <c r="C42" s="1289"/>
      <c r="D42" s="441" t="s">
        <v>1748</v>
      </c>
      <c r="E42" s="420" t="s">
        <v>48</v>
      </c>
      <c r="F42" s="518">
        <v>22793</v>
      </c>
      <c r="G42" s="420">
        <v>18000</v>
      </c>
      <c r="H42" s="420">
        <v>4790</v>
      </c>
      <c r="I42" s="420">
        <v>4790</v>
      </c>
      <c r="J42" s="53"/>
      <c r="K42" s="67">
        <v>3700</v>
      </c>
      <c r="L42" s="67">
        <v>3700</v>
      </c>
      <c r="M42" s="65">
        <v>0.77244258872651361</v>
      </c>
      <c r="N42" s="65">
        <v>-6.0890744606819758E-2</v>
      </c>
      <c r="O42" s="74" t="s">
        <v>3307</v>
      </c>
      <c r="P42" s="74" t="s">
        <v>3308</v>
      </c>
      <c r="Q42" s="74" t="s">
        <v>3204</v>
      </c>
      <c r="R42" s="74" t="s">
        <v>3204</v>
      </c>
      <c r="S42" s="533" t="s">
        <v>89</v>
      </c>
      <c r="T42" s="85" t="s">
        <v>36</v>
      </c>
      <c r="U42" s="420" t="s">
        <v>3309</v>
      </c>
      <c r="V42" s="441"/>
    </row>
    <row r="43" spans="1:22" s="3" customFormat="1" ht="391.5">
      <c r="A43" s="420">
        <v>27</v>
      </c>
      <c r="B43" s="1288" t="s">
        <v>1750</v>
      </c>
      <c r="C43" s="1289"/>
      <c r="D43" s="512" t="s">
        <v>1751</v>
      </c>
      <c r="E43" s="53" t="s">
        <v>56</v>
      </c>
      <c r="F43" s="53">
        <v>141974</v>
      </c>
      <c r="G43" s="53">
        <v>13208</v>
      </c>
      <c r="H43" s="53">
        <v>18000</v>
      </c>
      <c r="I43" s="53"/>
      <c r="J43" s="420">
        <v>18000</v>
      </c>
      <c r="K43" s="64">
        <v>4672</v>
      </c>
      <c r="L43" s="64">
        <v>18000</v>
      </c>
      <c r="M43" s="65">
        <v>0.25955555555555554</v>
      </c>
      <c r="N43" s="65">
        <v>-0.57377777777777783</v>
      </c>
      <c r="O43" s="74" t="s">
        <v>3310</v>
      </c>
      <c r="P43" s="530" t="s">
        <v>3311</v>
      </c>
      <c r="Q43" s="530" t="s">
        <v>3312</v>
      </c>
      <c r="R43" s="74" t="s">
        <v>3313</v>
      </c>
      <c r="S43" s="84" t="s">
        <v>89</v>
      </c>
      <c r="T43" s="85" t="s">
        <v>36</v>
      </c>
      <c r="U43" s="53" t="s">
        <v>3314</v>
      </c>
      <c r="V43" s="441"/>
    </row>
    <row r="44" spans="1:22" s="3" customFormat="1" ht="42.75">
      <c r="A44" s="420">
        <v>28</v>
      </c>
      <c r="B44" s="1288" t="s">
        <v>1753</v>
      </c>
      <c r="C44" s="1289"/>
      <c r="D44" s="52" t="s">
        <v>1754</v>
      </c>
      <c r="E44" s="53" t="s">
        <v>56</v>
      </c>
      <c r="F44" s="53">
        <v>13000</v>
      </c>
      <c r="G44" s="413">
        <v>500</v>
      </c>
      <c r="H44" s="53">
        <v>1500</v>
      </c>
      <c r="I44" s="53">
        <v>1500</v>
      </c>
      <c r="J44" s="420"/>
      <c r="K44" s="64">
        <v>1267</v>
      </c>
      <c r="L44" s="64">
        <v>1267</v>
      </c>
      <c r="M44" s="65">
        <v>0.84466666666666668</v>
      </c>
      <c r="N44" s="65">
        <v>1.1333333333333306E-2</v>
      </c>
      <c r="O44" s="74" t="s">
        <v>38</v>
      </c>
      <c r="P44" s="74" t="s">
        <v>3315</v>
      </c>
      <c r="Q44" s="74" t="s">
        <v>3204</v>
      </c>
      <c r="R44" s="74" t="s">
        <v>3204</v>
      </c>
      <c r="S44" s="84" t="s">
        <v>1755</v>
      </c>
      <c r="T44" s="85" t="s">
        <v>36</v>
      </c>
      <c r="U44" s="53" t="s">
        <v>3316</v>
      </c>
      <c r="V44" s="52" t="s">
        <v>1757</v>
      </c>
    </row>
    <row r="45" spans="1:22" s="3" customFormat="1" ht="85.5">
      <c r="A45" s="420">
        <v>29</v>
      </c>
      <c r="B45" s="1288" t="s">
        <v>1761</v>
      </c>
      <c r="C45" s="1289"/>
      <c r="D45" s="52" t="s">
        <v>1762</v>
      </c>
      <c r="E45" s="53" t="s">
        <v>34</v>
      </c>
      <c r="F45" s="53">
        <v>2997</v>
      </c>
      <c r="G45" s="53">
        <v>200</v>
      </c>
      <c r="H45" s="53">
        <v>1100</v>
      </c>
      <c r="I45" s="53">
        <v>1100</v>
      </c>
      <c r="J45" s="53"/>
      <c r="K45" s="67">
        <v>2950</v>
      </c>
      <c r="L45" s="67">
        <v>2400</v>
      </c>
      <c r="M45" s="65">
        <v>2.6818181818181817</v>
      </c>
      <c r="N45" s="65">
        <v>1.8484848484848482</v>
      </c>
      <c r="O45" s="74" t="s">
        <v>3317</v>
      </c>
      <c r="P45" s="74" t="s">
        <v>3318</v>
      </c>
      <c r="Q45" s="74" t="s">
        <v>3204</v>
      </c>
      <c r="R45" s="74" t="s">
        <v>3204</v>
      </c>
      <c r="S45" s="84" t="s">
        <v>1763</v>
      </c>
      <c r="T45" s="85" t="s">
        <v>90</v>
      </c>
      <c r="U45" s="53" t="s">
        <v>1180</v>
      </c>
      <c r="V45" s="441"/>
    </row>
    <row r="46" spans="1:22" s="3" customFormat="1" ht="90.75" customHeight="1">
      <c r="A46" s="1290">
        <v>30</v>
      </c>
      <c r="B46" s="1293" t="s">
        <v>1764</v>
      </c>
      <c r="C46" s="519" t="s">
        <v>3319</v>
      </c>
      <c r="D46" s="520" t="s">
        <v>3320</v>
      </c>
      <c r="E46" s="517" t="s">
        <v>48</v>
      </c>
      <c r="F46" s="517">
        <v>90816</v>
      </c>
      <c r="G46" s="517">
        <v>42850</v>
      </c>
      <c r="H46" s="517">
        <v>26000</v>
      </c>
      <c r="I46" s="517">
        <v>26000</v>
      </c>
      <c r="J46" s="420"/>
      <c r="K46" s="64">
        <v>21722</v>
      </c>
      <c r="L46" s="64">
        <v>21722</v>
      </c>
      <c r="M46" s="65">
        <v>0.83546153846153848</v>
      </c>
      <c r="N46" s="65">
        <v>2.1282051282051073E-3</v>
      </c>
      <c r="O46" s="74" t="s">
        <v>3321</v>
      </c>
      <c r="P46" s="74" t="s">
        <v>3322</v>
      </c>
      <c r="Q46" s="74" t="s">
        <v>3204</v>
      </c>
      <c r="R46" s="74" t="s">
        <v>3204</v>
      </c>
      <c r="S46" s="533" t="s">
        <v>1738</v>
      </c>
      <c r="T46" s="85" t="s">
        <v>36</v>
      </c>
      <c r="U46" s="420" t="s">
        <v>1415</v>
      </c>
      <c r="V46" s="441"/>
    </row>
    <row r="47" spans="1:22" s="3" customFormat="1" ht="93" customHeight="1">
      <c r="A47" s="1291"/>
      <c r="B47" s="1294"/>
      <c r="C47" s="519" t="s">
        <v>3323</v>
      </c>
      <c r="D47" s="520" t="s">
        <v>3324</v>
      </c>
      <c r="E47" s="517" t="s">
        <v>208</v>
      </c>
      <c r="F47" s="517">
        <v>25818</v>
      </c>
      <c r="G47" s="517">
        <v>8000</v>
      </c>
      <c r="H47" s="517">
        <v>8000</v>
      </c>
      <c r="I47" s="517">
        <v>8000</v>
      </c>
      <c r="J47" s="420"/>
      <c r="K47" s="64">
        <v>6747</v>
      </c>
      <c r="L47" s="64">
        <v>6747</v>
      </c>
      <c r="M47" s="65">
        <v>0.84337499999999999</v>
      </c>
      <c r="N47" s="65">
        <v>1.0041666666666615E-2</v>
      </c>
      <c r="O47" s="74" t="s">
        <v>3296</v>
      </c>
      <c r="P47" s="74" t="s">
        <v>3325</v>
      </c>
      <c r="Q47" s="74" t="s">
        <v>3204</v>
      </c>
      <c r="R47" s="74" t="s">
        <v>3204</v>
      </c>
      <c r="S47" s="533" t="s">
        <v>1767</v>
      </c>
      <c r="T47" s="85" t="s">
        <v>36</v>
      </c>
      <c r="U47" s="420" t="s">
        <v>1415</v>
      </c>
      <c r="V47" s="441"/>
    </row>
    <row r="48" spans="1:22" s="3" customFormat="1" ht="85.5">
      <c r="A48" s="420">
        <v>31</v>
      </c>
      <c r="B48" s="1288" t="s">
        <v>1771</v>
      </c>
      <c r="C48" s="1289"/>
      <c r="D48" s="441" t="s">
        <v>1772</v>
      </c>
      <c r="E48" s="53" t="s">
        <v>883</v>
      </c>
      <c r="F48" s="53">
        <v>76417</v>
      </c>
      <c r="G48" s="53">
        <v>10000</v>
      </c>
      <c r="H48" s="53">
        <v>10000</v>
      </c>
      <c r="I48" s="53">
        <v>10000</v>
      </c>
      <c r="J48" s="420"/>
      <c r="K48" s="64">
        <v>7135</v>
      </c>
      <c r="L48" s="64">
        <v>7135</v>
      </c>
      <c r="M48" s="65">
        <v>0.71350000000000002</v>
      </c>
      <c r="N48" s="65">
        <v>-0.11983333333333335</v>
      </c>
      <c r="O48" s="74" t="s">
        <v>3326</v>
      </c>
      <c r="P48" s="74" t="s">
        <v>3327</v>
      </c>
      <c r="Q48" s="74" t="s">
        <v>3204</v>
      </c>
      <c r="R48" s="74" t="s">
        <v>3204</v>
      </c>
      <c r="S48" s="533" t="s">
        <v>89</v>
      </c>
      <c r="T48" s="85" t="s">
        <v>36</v>
      </c>
      <c r="U48" s="420" t="s">
        <v>1381</v>
      </c>
      <c r="V48" s="52" t="s">
        <v>1712</v>
      </c>
    </row>
    <row r="49" spans="1:22" s="3" customFormat="1" ht="145.5" customHeight="1">
      <c r="A49" s="420">
        <v>32</v>
      </c>
      <c r="B49" s="1288" t="s">
        <v>3328</v>
      </c>
      <c r="C49" s="1289"/>
      <c r="D49" s="441" t="s">
        <v>1774</v>
      </c>
      <c r="E49" s="420" t="s">
        <v>208</v>
      </c>
      <c r="F49" s="53">
        <v>28314</v>
      </c>
      <c r="G49" s="420">
        <v>500</v>
      </c>
      <c r="H49" s="53">
        <v>5000</v>
      </c>
      <c r="I49" s="53">
        <v>5000</v>
      </c>
      <c r="J49" s="53"/>
      <c r="K49" s="67">
        <v>2600</v>
      </c>
      <c r="L49" s="67">
        <v>3130</v>
      </c>
      <c r="M49" s="65">
        <v>0.52</v>
      </c>
      <c r="N49" s="65">
        <v>-0.31333333333333335</v>
      </c>
      <c r="O49" s="74" t="s">
        <v>3329</v>
      </c>
      <c r="P49" s="74" t="s">
        <v>3330</v>
      </c>
      <c r="Q49" s="74" t="s">
        <v>3331</v>
      </c>
      <c r="R49" s="74" t="s">
        <v>3332</v>
      </c>
      <c r="S49" s="533" t="s">
        <v>1775</v>
      </c>
      <c r="T49" s="85" t="s">
        <v>106</v>
      </c>
      <c r="U49" s="53" t="s">
        <v>1556</v>
      </c>
      <c r="V49" s="441"/>
    </row>
    <row r="50" spans="1:22" s="3" customFormat="1" ht="57">
      <c r="A50" s="420">
        <v>33</v>
      </c>
      <c r="B50" s="1288" t="s">
        <v>1777</v>
      </c>
      <c r="C50" s="1289"/>
      <c r="D50" s="441" t="s">
        <v>1778</v>
      </c>
      <c r="E50" s="420" t="s">
        <v>34</v>
      </c>
      <c r="F50" s="53">
        <v>12907.52</v>
      </c>
      <c r="G50" s="420"/>
      <c r="H50" s="53">
        <v>5000</v>
      </c>
      <c r="I50" s="53">
        <v>5000</v>
      </c>
      <c r="J50" s="53"/>
      <c r="K50" s="67">
        <v>4180</v>
      </c>
      <c r="L50" s="67">
        <v>4180</v>
      </c>
      <c r="M50" s="65">
        <v>0.83599999999999997</v>
      </c>
      <c r="N50" s="65">
        <v>2.666666666666595E-3</v>
      </c>
      <c r="O50" s="74" t="s">
        <v>3296</v>
      </c>
      <c r="P50" s="74" t="s">
        <v>3333</v>
      </c>
      <c r="Q50" s="74" t="s">
        <v>3204</v>
      </c>
      <c r="R50" s="74" t="s">
        <v>3204</v>
      </c>
      <c r="S50" s="533" t="s">
        <v>1779</v>
      </c>
      <c r="T50" s="85" t="s">
        <v>450</v>
      </c>
      <c r="U50" s="53" t="s">
        <v>1415</v>
      </c>
      <c r="V50" s="441"/>
    </row>
    <row r="51" spans="1:22" s="3" customFormat="1" ht="44.25" customHeight="1">
      <c r="A51" s="420">
        <v>34</v>
      </c>
      <c r="B51" s="1288" t="s">
        <v>1780</v>
      </c>
      <c r="C51" s="1289"/>
      <c r="D51" s="512" t="s">
        <v>1781</v>
      </c>
      <c r="E51" s="53" t="s">
        <v>1726</v>
      </c>
      <c r="F51" s="513">
        <v>12962</v>
      </c>
      <c r="G51" s="53">
        <v>10500</v>
      </c>
      <c r="H51" s="53">
        <v>2460</v>
      </c>
      <c r="I51" s="53">
        <v>2460</v>
      </c>
      <c r="J51" s="53"/>
      <c r="K51" s="67">
        <v>2839</v>
      </c>
      <c r="L51" s="67">
        <v>2839</v>
      </c>
      <c r="M51" s="65">
        <v>1.1540650406504065</v>
      </c>
      <c r="N51" s="65">
        <v>0.32073170731707312</v>
      </c>
      <c r="O51" s="74" t="s">
        <v>38</v>
      </c>
      <c r="P51" s="74" t="s">
        <v>3286</v>
      </c>
      <c r="Q51" s="74" t="s">
        <v>3204</v>
      </c>
      <c r="R51" s="74" t="s">
        <v>3204</v>
      </c>
      <c r="S51" s="84" t="s">
        <v>105</v>
      </c>
      <c r="T51" s="85" t="s">
        <v>36</v>
      </c>
      <c r="U51" s="53" t="s">
        <v>1194</v>
      </c>
      <c r="V51" s="52"/>
    </row>
    <row r="52" spans="1:22" s="3" customFormat="1" ht="49.5" customHeight="1">
      <c r="A52" s="420">
        <v>35</v>
      </c>
      <c r="B52" s="1288" t="s">
        <v>1782</v>
      </c>
      <c r="C52" s="1289"/>
      <c r="D52" s="52" t="s">
        <v>1783</v>
      </c>
      <c r="E52" s="53" t="s">
        <v>1717</v>
      </c>
      <c r="F52" s="53">
        <v>11035</v>
      </c>
      <c r="G52" s="53">
        <v>8000</v>
      </c>
      <c r="H52" s="53">
        <v>3035</v>
      </c>
      <c r="I52" s="53">
        <v>3035</v>
      </c>
      <c r="J52" s="420"/>
      <c r="K52" s="64">
        <v>3250</v>
      </c>
      <c r="L52" s="64">
        <v>3250</v>
      </c>
      <c r="M52" s="65">
        <v>1.0708401976935749</v>
      </c>
      <c r="N52" s="65">
        <v>0.23750686436024149</v>
      </c>
      <c r="O52" s="74" t="s">
        <v>38</v>
      </c>
      <c r="P52" s="74" t="s">
        <v>3334</v>
      </c>
      <c r="Q52" s="74" t="s">
        <v>3204</v>
      </c>
      <c r="R52" s="74" t="s">
        <v>3204</v>
      </c>
      <c r="S52" s="417" t="s">
        <v>105</v>
      </c>
      <c r="T52" s="85" t="s">
        <v>36</v>
      </c>
      <c r="U52" s="53" t="s">
        <v>1381</v>
      </c>
      <c r="V52" s="441"/>
    </row>
    <row r="53" spans="1:22" s="3" customFormat="1" ht="24.95" customHeight="1">
      <c r="A53" s="508" t="s">
        <v>83</v>
      </c>
      <c r="B53" s="1304" t="s">
        <v>1793</v>
      </c>
      <c r="C53" s="1305"/>
      <c r="D53" s="52"/>
      <c r="E53" s="53"/>
      <c r="F53" s="506">
        <v>180891</v>
      </c>
      <c r="G53" s="506">
        <v>93712</v>
      </c>
      <c r="H53" s="506">
        <v>36694</v>
      </c>
      <c r="I53" s="506">
        <v>18838</v>
      </c>
      <c r="J53" s="506">
        <v>17856</v>
      </c>
      <c r="K53" s="61">
        <v>20847.39</v>
      </c>
      <c r="L53" s="61">
        <v>25560</v>
      </c>
      <c r="M53" s="59">
        <v>0.56814165803673622</v>
      </c>
      <c r="N53" s="59">
        <v>-0.26519167529659715</v>
      </c>
      <c r="O53" s="74"/>
      <c r="P53" s="74"/>
      <c r="Q53" s="74"/>
      <c r="R53" s="74"/>
      <c r="S53" s="417"/>
      <c r="T53" s="85"/>
      <c r="U53" s="53"/>
      <c r="V53" s="441"/>
    </row>
    <row r="54" spans="1:22" s="3" customFormat="1" ht="285">
      <c r="A54" s="420">
        <v>36</v>
      </c>
      <c r="B54" s="1288" t="s">
        <v>1794</v>
      </c>
      <c r="C54" s="1289"/>
      <c r="D54" s="52" t="s">
        <v>1795</v>
      </c>
      <c r="E54" s="53" t="s">
        <v>1665</v>
      </c>
      <c r="F54" s="53">
        <v>37098</v>
      </c>
      <c r="G54" s="53">
        <v>17012</v>
      </c>
      <c r="H54" s="53">
        <v>15044</v>
      </c>
      <c r="I54" s="53">
        <v>15044</v>
      </c>
      <c r="J54" s="53"/>
      <c r="K54" s="67">
        <v>6147.39</v>
      </c>
      <c r="L54" s="67">
        <v>11890</v>
      </c>
      <c r="M54" s="65">
        <v>0.40862735974474879</v>
      </c>
      <c r="N54" s="65">
        <v>-0.42470597358858458</v>
      </c>
      <c r="O54" s="74" t="s">
        <v>3335</v>
      </c>
      <c r="P54" s="74" t="s">
        <v>3336</v>
      </c>
      <c r="Q54" s="74" t="s">
        <v>3337</v>
      </c>
      <c r="R54" s="74" t="s">
        <v>3338</v>
      </c>
      <c r="S54" s="84" t="s">
        <v>1796</v>
      </c>
      <c r="T54" s="85" t="s">
        <v>36</v>
      </c>
      <c r="U54" s="53" t="s">
        <v>3339</v>
      </c>
      <c r="V54" s="52" t="s">
        <v>1798</v>
      </c>
    </row>
    <row r="55" spans="1:22" s="3" customFormat="1" ht="99.75">
      <c r="A55" s="420">
        <v>37</v>
      </c>
      <c r="B55" s="1288" t="s">
        <v>1799</v>
      </c>
      <c r="C55" s="1289"/>
      <c r="D55" s="52" t="s">
        <v>1800</v>
      </c>
      <c r="E55" s="53" t="s">
        <v>48</v>
      </c>
      <c r="F55" s="53">
        <v>120000</v>
      </c>
      <c r="G55" s="53">
        <v>70000</v>
      </c>
      <c r="H55" s="53">
        <v>15000</v>
      </c>
      <c r="I55" s="53"/>
      <c r="J55" s="53">
        <v>15000</v>
      </c>
      <c r="K55" s="67">
        <v>12500</v>
      </c>
      <c r="L55" s="67">
        <v>12500</v>
      </c>
      <c r="M55" s="65">
        <v>0.83333333333333337</v>
      </c>
      <c r="N55" s="65">
        <v>0</v>
      </c>
      <c r="O55" s="74" t="s">
        <v>3340</v>
      </c>
      <c r="P55" s="74" t="s">
        <v>3341</v>
      </c>
      <c r="Q55" s="74" t="s">
        <v>3204</v>
      </c>
      <c r="R55" s="74">
        <v>0</v>
      </c>
      <c r="S55" s="84" t="s">
        <v>457</v>
      </c>
      <c r="T55" s="85" t="s">
        <v>36</v>
      </c>
      <c r="U55" s="53" t="s">
        <v>3342</v>
      </c>
      <c r="V55" s="52"/>
    </row>
    <row r="56" spans="1:22" s="3" customFormat="1" ht="28.5">
      <c r="A56" s="420">
        <v>38</v>
      </c>
      <c r="B56" s="1288" t="s">
        <v>1801</v>
      </c>
      <c r="C56" s="1289"/>
      <c r="D56" s="52" t="s">
        <v>1802</v>
      </c>
      <c r="E56" s="53" t="s">
        <v>1151</v>
      </c>
      <c r="F56" s="53">
        <v>17000</v>
      </c>
      <c r="G56" s="53">
        <v>6400</v>
      </c>
      <c r="H56" s="53">
        <v>1000</v>
      </c>
      <c r="I56" s="53"/>
      <c r="J56" s="53">
        <v>1000</v>
      </c>
      <c r="K56" s="67">
        <v>1000</v>
      </c>
      <c r="L56" s="67">
        <v>1000</v>
      </c>
      <c r="M56" s="65">
        <v>1</v>
      </c>
      <c r="N56" s="65">
        <v>0.16666666666666663</v>
      </c>
      <c r="O56" s="74" t="s">
        <v>38</v>
      </c>
      <c r="P56" s="74" t="s">
        <v>3343</v>
      </c>
      <c r="Q56" s="74" t="s">
        <v>3204</v>
      </c>
      <c r="R56" s="74" t="s">
        <v>3204</v>
      </c>
      <c r="S56" s="84" t="s">
        <v>1803</v>
      </c>
      <c r="T56" s="85" t="s">
        <v>36</v>
      </c>
      <c r="U56" s="53" t="s">
        <v>1194</v>
      </c>
      <c r="V56" s="52"/>
    </row>
    <row r="57" spans="1:22" s="3" customFormat="1" ht="114">
      <c r="A57" s="420">
        <v>39</v>
      </c>
      <c r="B57" s="1288" t="s">
        <v>1804</v>
      </c>
      <c r="C57" s="1289"/>
      <c r="D57" s="52" t="s">
        <v>1805</v>
      </c>
      <c r="E57" s="53" t="s">
        <v>34</v>
      </c>
      <c r="F57" s="53">
        <v>4356</v>
      </c>
      <c r="G57" s="420">
        <v>300</v>
      </c>
      <c r="H57" s="53">
        <v>3650</v>
      </c>
      <c r="I57" s="53">
        <v>1794</v>
      </c>
      <c r="J57" s="53">
        <v>1856</v>
      </c>
      <c r="K57" s="67">
        <v>900</v>
      </c>
      <c r="L57" s="67">
        <v>170</v>
      </c>
      <c r="M57" s="65">
        <v>0.24657534246575341</v>
      </c>
      <c r="N57" s="65">
        <v>-0.58675799086757996</v>
      </c>
      <c r="O57" s="74" t="s">
        <v>3344</v>
      </c>
      <c r="P57" s="74" t="s">
        <v>3345</v>
      </c>
      <c r="Q57" s="74" t="s">
        <v>3204</v>
      </c>
      <c r="R57" s="74" t="s">
        <v>3204</v>
      </c>
      <c r="S57" s="84" t="s">
        <v>1806</v>
      </c>
      <c r="T57" s="85" t="s">
        <v>160</v>
      </c>
      <c r="U57" s="53" t="s">
        <v>1180</v>
      </c>
      <c r="V57" s="441"/>
    </row>
    <row r="58" spans="1:22" s="2" customFormat="1" ht="42.75">
      <c r="A58" s="420">
        <v>40</v>
      </c>
      <c r="B58" s="1288" t="s">
        <v>1807</v>
      </c>
      <c r="C58" s="1289"/>
      <c r="D58" s="52" t="s">
        <v>3346</v>
      </c>
      <c r="E58" s="53" t="s">
        <v>34</v>
      </c>
      <c r="F58" s="53">
        <v>2437</v>
      </c>
      <c r="G58" s="53"/>
      <c r="H58" s="53">
        <v>2000</v>
      </c>
      <c r="I58" s="53">
        <v>2000</v>
      </c>
      <c r="J58" s="53"/>
      <c r="K58" s="67">
        <v>300</v>
      </c>
      <c r="L58" s="67">
        <v>0</v>
      </c>
      <c r="M58" s="65">
        <v>0.15</v>
      </c>
      <c r="N58" s="65">
        <v>-0.68333333333333335</v>
      </c>
      <c r="O58" s="74" t="s">
        <v>3347</v>
      </c>
      <c r="P58" s="74" t="s">
        <v>3348</v>
      </c>
      <c r="Q58" s="74" t="s">
        <v>3204</v>
      </c>
      <c r="R58" s="74"/>
      <c r="S58" s="84" t="s">
        <v>1809</v>
      </c>
      <c r="T58" s="85" t="s">
        <v>90</v>
      </c>
      <c r="U58" s="53" t="s">
        <v>1180</v>
      </c>
      <c r="V58" s="52"/>
    </row>
    <row r="59" spans="1:22" s="2" customFormat="1" ht="24.95" customHeight="1">
      <c r="A59" s="508" t="s">
        <v>1056</v>
      </c>
      <c r="B59" s="1304" t="s">
        <v>3349</v>
      </c>
      <c r="C59" s="1305"/>
      <c r="D59" s="52"/>
      <c r="E59" s="53"/>
      <c r="F59" s="506">
        <v>1110445.8845325657</v>
      </c>
      <c r="G59" s="506">
        <v>308925.3</v>
      </c>
      <c r="H59" s="506">
        <v>209624.2</v>
      </c>
      <c r="I59" s="506">
        <v>214744.2</v>
      </c>
      <c r="J59" s="506">
        <v>2900</v>
      </c>
      <c r="K59" s="61">
        <v>140271.92000000001</v>
      </c>
      <c r="L59" s="61">
        <v>128330.47</v>
      </c>
      <c r="M59" s="59">
        <v>0.66915899977197291</v>
      </c>
      <c r="N59" s="59">
        <v>-0.16417433356136046</v>
      </c>
      <c r="O59" s="74"/>
      <c r="P59" s="74"/>
      <c r="Q59" s="74"/>
      <c r="R59" s="74"/>
      <c r="S59" s="84"/>
      <c r="T59" s="85"/>
      <c r="U59" s="53"/>
      <c r="V59" s="52"/>
    </row>
    <row r="60" spans="1:22" s="2" customFormat="1" ht="99.75">
      <c r="A60" s="53">
        <v>41</v>
      </c>
      <c r="B60" s="1288" t="s">
        <v>1811</v>
      </c>
      <c r="C60" s="1289"/>
      <c r="D60" s="52" t="s">
        <v>1812</v>
      </c>
      <c r="E60" s="53" t="s">
        <v>1813</v>
      </c>
      <c r="F60" s="53">
        <v>155062</v>
      </c>
      <c r="G60" s="53">
        <v>84100</v>
      </c>
      <c r="H60" s="53">
        <v>43640</v>
      </c>
      <c r="I60" s="53">
        <v>43640</v>
      </c>
      <c r="J60" s="53"/>
      <c r="K60" s="67">
        <v>39337</v>
      </c>
      <c r="L60" s="67">
        <v>21536.32</v>
      </c>
      <c r="M60" s="65">
        <v>0.90139780018331805</v>
      </c>
      <c r="N60" s="65">
        <v>6.8064466849984684E-2</v>
      </c>
      <c r="O60" s="74" t="s">
        <v>3350</v>
      </c>
      <c r="P60" s="74" t="s">
        <v>3351</v>
      </c>
      <c r="Q60" s="74" t="s">
        <v>3352</v>
      </c>
      <c r="R60" s="74" t="s">
        <v>3353</v>
      </c>
      <c r="S60" s="84" t="s">
        <v>1814</v>
      </c>
      <c r="T60" s="85" t="s">
        <v>36</v>
      </c>
      <c r="U60" s="53" t="s">
        <v>3354</v>
      </c>
      <c r="V60" s="52" t="s">
        <v>1816</v>
      </c>
    </row>
    <row r="61" spans="1:22" s="2" customFormat="1" ht="42.75">
      <c r="A61" s="53">
        <v>42</v>
      </c>
      <c r="B61" s="1288" t="s">
        <v>1817</v>
      </c>
      <c r="C61" s="1289"/>
      <c r="D61" s="441" t="s">
        <v>1818</v>
      </c>
      <c r="E61" s="420" t="s">
        <v>1681</v>
      </c>
      <c r="F61" s="420">
        <v>56287</v>
      </c>
      <c r="G61" s="420">
        <v>55970</v>
      </c>
      <c r="H61" s="420">
        <v>320</v>
      </c>
      <c r="I61" s="420">
        <v>320</v>
      </c>
      <c r="J61" s="420"/>
      <c r="K61" s="64">
        <v>268</v>
      </c>
      <c r="L61" s="64">
        <v>320</v>
      </c>
      <c r="M61" s="65">
        <v>0.83750000000000002</v>
      </c>
      <c r="N61" s="65">
        <v>4.1666666666666519E-3</v>
      </c>
      <c r="O61" s="74" t="s">
        <v>38</v>
      </c>
      <c r="P61" s="74" t="s">
        <v>3355</v>
      </c>
      <c r="Q61" s="74" t="s">
        <v>3204</v>
      </c>
      <c r="R61" s="74" t="s">
        <v>3204</v>
      </c>
      <c r="S61" s="533" t="s">
        <v>1819</v>
      </c>
      <c r="T61" s="85" t="s">
        <v>36</v>
      </c>
      <c r="U61" s="53" t="s">
        <v>1820</v>
      </c>
      <c r="V61" s="52"/>
    </row>
    <row r="62" spans="1:22" s="6" customFormat="1" ht="98.25" customHeight="1">
      <c r="A62" s="53">
        <v>43</v>
      </c>
      <c r="B62" s="1288" t="s">
        <v>1821</v>
      </c>
      <c r="C62" s="1289"/>
      <c r="D62" s="441" t="s">
        <v>1822</v>
      </c>
      <c r="E62" s="420" t="s">
        <v>1823</v>
      </c>
      <c r="F62" s="420">
        <v>57459</v>
      </c>
      <c r="G62" s="420">
        <v>42360</v>
      </c>
      <c r="H62" s="420">
        <v>3000</v>
      </c>
      <c r="I62" s="420">
        <v>3000</v>
      </c>
      <c r="J62" s="420"/>
      <c r="K62" s="64">
        <v>2510</v>
      </c>
      <c r="L62" s="64">
        <v>3000</v>
      </c>
      <c r="M62" s="65">
        <v>0.83666666666666667</v>
      </c>
      <c r="N62" s="65">
        <v>3.3333333333332993E-3</v>
      </c>
      <c r="O62" s="74" t="s">
        <v>38</v>
      </c>
      <c r="P62" s="74" t="s">
        <v>3356</v>
      </c>
      <c r="Q62" s="74" t="s">
        <v>3204</v>
      </c>
      <c r="R62" s="74" t="s">
        <v>3204</v>
      </c>
      <c r="S62" s="533" t="s">
        <v>1824</v>
      </c>
      <c r="T62" s="85" t="s">
        <v>36</v>
      </c>
      <c r="U62" s="53" t="s">
        <v>1820</v>
      </c>
      <c r="V62" s="52"/>
    </row>
    <row r="63" spans="1:22" s="3" customFormat="1" ht="148.5">
      <c r="A63" s="53">
        <v>44</v>
      </c>
      <c r="B63" s="1288" t="s">
        <v>1825</v>
      </c>
      <c r="C63" s="1289"/>
      <c r="D63" s="52" t="s">
        <v>1826</v>
      </c>
      <c r="E63" s="53" t="s">
        <v>1668</v>
      </c>
      <c r="F63" s="53">
        <v>73104</v>
      </c>
      <c r="G63" s="53">
        <v>41500</v>
      </c>
      <c r="H63" s="53">
        <v>15040</v>
      </c>
      <c r="I63" s="53">
        <v>15040</v>
      </c>
      <c r="J63" s="53"/>
      <c r="K63" s="67">
        <v>11870</v>
      </c>
      <c r="L63" s="67">
        <v>0</v>
      </c>
      <c r="M63" s="65">
        <v>0.78922872340425532</v>
      </c>
      <c r="N63" s="65">
        <v>-4.4104609929078054E-2</v>
      </c>
      <c r="O63" s="530" t="s">
        <v>3357</v>
      </c>
      <c r="P63" s="74" t="s">
        <v>3358</v>
      </c>
      <c r="Q63" s="74" t="s">
        <v>3204</v>
      </c>
      <c r="R63" s="74" t="s">
        <v>3204</v>
      </c>
      <c r="S63" s="84" t="s">
        <v>105</v>
      </c>
      <c r="T63" s="85" t="s">
        <v>36</v>
      </c>
      <c r="U63" s="53" t="s">
        <v>3359</v>
      </c>
      <c r="V63" s="52"/>
    </row>
    <row r="64" spans="1:22" s="3" customFormat="1" ht="85.5">
      <c r="A64" s="53">
        <v>45</v>
      </c>
      <c r="B64" s="1288" t="s">
        <v>1830</v>
      </c>
      <c r="C64" s="1289"/>
      <c r="D64" s="521" t="s">
        <v>1831</v>
      </c>
      <c r="E64" s="522" t="s">
        <v>1726</v>
      </c>
      <c r="F64" s="53">
        <v>6868</v>
      </c>
      <c r="G64" s="53">
        <v>2754</v>
      </c>
      <c r="H64" s="53">
        <v>850</v>
      </c>
      <c r="I64" s="53">
        <v>850</v>
      </c>
      <c r="J64" s="53"/>
      <c r="K64" s="67">
        <v>30</v>
      </c>
      <c r="L64" s="67">
        <v>3915.61</v>
      </c>
      <c r="M64" s="65">
        <v>3.5294117647058823E-2</v>
      </c>
      <c r="N64" s="65">
        <v>-0.79803921568627456</v>
      </c>
      <c r="O64" s="74" t="s">
        <v>3360</v>
      </c>
      <c r="P64" s="74" t="s">
        <v>3361</v>
      </c>
      <c r="Q64" s="74" t="s">
        <v>3204</v>
      </c>
      <c r="R64" s="74">
        <v>0</v>
      </c>
      <c r="S64" s="533" t="s">
        <v>1832</v>
      </c>
      <c r="T64" s="85" t="s">
        <v>36</v>
      </c>
      <c r="U64" s="53" t="s">
        <v>1833</v>
      </c>
      <c r="V64" s="52" t="s">
        <v>1834</v>
      </c>
    </row>
    <row r="65" spans="1:22" s="3" customFormat="1" ht="228">
      <c r="A65" s="53">
        <v>46</v>
      </c>
      <c r="B65" s="1288" t="s">
        <v>1835</v>
      </c>
      <c r="C65" s="1289"/>
      <c r="D65" s="52" t="s">
        <v>1836</v>
      </c>
      <c r="E65" s="538" t="s">
        <v>1665</v>
      </c>
      <c r="F65" s="539">
        <v>7442</v>
      </c>
      <c r="G65" s="53">
        <v>1300</v>
      </c>
      <c r="H65" s="53">
        <v>3500</v>
      </c>
      <c r="I65" s="53">
        <v>3500</v>
      </c>
      <c r="J65" s="53"/>
      <c r="K65" s="67">
        <v>946</v>
      </c>
      <c r="L65" s="67">
        <v>3500</v>
      </c>
      <c r="M65" s="65">
        <v>0.2702857142857143</v>
      </c>
      <c r="N65" s="65">
        <v>-0.56304761904761902</v>
      </c>
      <c r="O65" s="74" t="s">
        <v>3362</v>
      </c>
      <c r="P65" s="74" t="s">
        <v>3363</v>
      </c>
      <c r="Q65" s="74" t="s">
        <v>3364</v>
      </c>
      <c r="R65" s="74" t="s">
        <v>3365</v>
      </c>
      <c r="S65" s="533" t="s">
        <v>1837</v>
      </c>
      <c r="T65" s="85" t="s">
        <v>123</v>
      </c>
      <c r="U65" s="53" t="s">
        <v>920</v>
      </c>
      <c r="V65" s="52" t="s">
        <v>1712</v>
      </c>
    </row>
    <row r="66" spans="1:22" s="3" customFormat="1" ht="142.5">
      <c r="A66" s="53">
        <v>47</v>
      </c>
      <c r="B66" s="1288" t="s">
        <v>1839</v>
      </c>
      <c r="C66" s="1289"/>
      <c r="D66" s="52" t="s">
        <v>1840</v>
      </c>
      <c r="E66" s="53" t="s">
        <v>1665</v>
      </c>
      <c r="F66" s="53">
        <v>10000</v>
      </c>
      <c r="G66" s="53">
        <v>5388</v>
      </c>
      <c r="H66" s="53">
        <v>3560</v>
      </c>
      <c r="I66" s="53">
        <v>3560</v>
      </c>
      <c r="J66" s="53"/>
      <c r="K66" s="67">
        <v>2200</v>
      </c>
      <c r="L66" s="67">
        <v>5790.12</v>
      </c>
      <c r="M66" s="65">
        <v>0.6179775280898876</v>
      </c>
      <c r="N66" s="65">
        <v>-0.21535580524344577</v>
      </c>
      <c r="O66" s="74" t="s">
        <v>3366</v>
      </c>
      <c r="P66" s="74" t="s">
        <v>3367</v>
      </c>
      <c r="Q66" s="74" t="s">
        <v>3204</v>
      </c>
      <c r="R66" s="74">
        <v>0</v>
      </c>
      <c r="S66" s="84" t="s">
        <v>105</v>
      </c>
      <c r="T66" s="85" t="s">
        <v>36</v>
      </c>
      <c r="U66" s="53" t="s">
        <v>2875</v>
      </c>
      <c r="V66" s="52"/>
    </row>
    <row r="67" spans="1:22" s="2" customFormat="1" ht="135">
      <c r="A67" s="53">
        <v>48</v>
      </c>
      <c r="B67" s="1288" t="s">
        <v>1842</v>
      </c>
      <c r="C67" s="1289"/>
      <c r="D67" s="52" t="s">
        <v>1843</v>
      </c>
      <c r="E67" s="53" t="s">
        <v>1726</v>
      </c>
      <c r="F67" s="53">
        <v>44065</v>
      </c>
      <c r="G67" s="53">
        <v>21510</v>
      </c>
      <c r="H67" s="53">
        <v>8450</v>
      </c>
      <c r="I67" s="53">
        <v>8450</v>
      </c>
      <c r="J67" s="53"/>
      <c r="K67" s="67">
        <v>8760</v>
      </c>
      <c r="L67" s="67">
        <v>931.96</v>
      </c>
      <c r="M67" s="65">
        <v>1.0366863905325443</v>
      </c>
      <c r="N67" s="65">
        <v>0.20335305719921093</v>
      </c>
      <c r="O67" s="530" t="s">
        <v>3368</v>
      </c>
      <c r="P67" s="74" t="s">
        <v>3369</v>
      </c>
      <c r="Q67" s="74" t="s">
        <v>3204</v>
      </c>
      <c r="R67" s="74" t="s">
        <v>3204</v>
      </c>
      <c r="S67" s="84" t="s">
        <v>105</v>
      </c>
      <c r="T67" s="85" t="s">
        <v>36</v>
      </c>
      <c r="U67" s="53" t="s">
        <v>3370</v>
      </c>
      <c r="V67" s="52" t="s">
        <v>1816</v>
      </c>
    </row>
    <row r="68" spans="1:22" s="2" customFormat="1" ht="229.5">
      <c r="A68" s="53">
        <v>49</v>
      </c>
      <c r="B68" s="1288" t="s">
        <v>1845</v>
      </c>
      <c r="C68" s="1289"/>
      <c r="D68" s="52" t="s">
        <v>1846</v>
      </c>
      <c r="E68" s="53" t="s">
        <v>48</v>
      </c>
      <c r="F68" s="53">
        <v>80757</v>
      </c>
      <c r="G68" s="53">
        <v>25300</v>
      </c>
      <c r="H68" s="53">
        <v>3000</v>
      </c>
      <c r="I68" s="53">
        <v>3000</v>
      </c>
      <c r="J68" s="53"/>
      <c r="K68" s="67">
        <v>2338</v>
      </c>
      <c r="L68" s="67">
        <v>8139</v>
      </c>
      <c r="M68" s="65">
        <v>0.77933333333333332</v>
      </c>
      <c r="N68" s="65">
        <v>-5.4000000000000048E-2</v>
      </c>
      <c r="O68" s="530" t="s">
        <v>3371</v>
      </c>
      <c r="P68" s="74" t="s">
        <v>3372</v>
      </c>
      <c r="Q68" s="74" t="s">
        <v>3373</v>
      </c>
      <c r="R68" s="74" t="s">
        <v>3374</v>
      </c>
      <c r="S68" s="84" t="s">
        <v>1847</v>
      </c>
      <c r="T68" s="85" t="s">
        <v>36</v>
      </c>
      <c r="U68" s="53" t="s">
        <v>3375</v>
      </c>
      <c r="V68" s="52" t="s">
        <v>1849</v>
      </c>
    </row>
    <row r="69" spans="1:22" s="3" customFormat="1" ht="85.5">
      <c r="A69" s="53">
        <v>50</v>
      </c>
      <c r="B69" s="1288" t="s">
        <v>1850</v>
      </c>
      <c r="C69" s="1289"/>
      <c r="D69" s="52" t="s">
        <v>1851</v>
      </c>
      <c r="E69" s="53" t="s">
        <v>1665</v>
      </c>
      <c r="F69" s="53">
        <v>4442</v>
      </c>
      <c r="G69" s="53">
        <v>1800</v>
      </c>
      <c r="H69" s="53">
        <v>1720</v>
      </c>
      <c r="I69" s="53">
        <v>1720</v>
      </c>
      <c r="J69" s="53"/>
      <c r="K69" s="67">
        <v>1709</v>
      </c>
      <c r="L69" s="67">
        <v>1600</v>
      </c>
      <c r="M69" s="65">
        <v>0.99360465116279073</v>
      </c>
      <c r="N69" s="65">
        <v>0.16027131782945736</v>
      </c>
      <c r="O69" s="74" t="s">
        <v>3376</v>
      </c>
      <c r="P69" s="74" t="s">
        <v>3377</v>
      </c>
      <c r="Q69" s="74" t="s">
        <v>3378</v>
      </c>
      <c r="R69" s="74" t="s">
        <v>3379</v>
      </c>
      <c r="S69" s="84" t="s">
        <v>105</v>
      </c>
      <c r="T69" s="85" t="s">
        <v>36</v>
      </c>
      <c r="U69" s="53" t="s">
        <v>3380</v>
      </c>
      <c r="V69" s="52" t="s">
        <v>1853</v>
      </c>
    </row>
    <row r="70" spans="1:22" s="3" customFormat="1" ht="199.5">
      <c r="A70" s="53">
        <v>51</v>
      </c>
      <c r="B70" s="1288" t="s">
        <v>1854</v>
      </c>
      <c r="C70" s="1289"/>
      <c r="D70" s="441" t="s">
        <v>1855</v>
      </c>
      <c r="E70" s="53" t="s">
        <v>64</v>
      </c>
      <c r="F70" s="53">
        <v>17382</v>
      </c>
      <c r="G70" s="53">
        <v>500</v>
      </c>
      <c r="H70" s="53">
        <v>2000</v>
      </c>
      <c r="I70" s="53">
        <v>2000</v>
      </c>
      <c r="J70" s="53"/>
      <c r="K70" s="67">
        <v>400</v>
      </c>
      <c r="L70" s="67">
        <v>0</v>
      </c>
      <c r="M70" s="65">
        <v>0.2</v>
      </c>
      <c r="N70" s="65">
        <v>-0.6333333333333333</v>
      </c>
      <c r="O70" s="74" t="s">
        <v>3381</v>
      </c>
      <c r="P70" s="74" t="s">
        <v>3382</v>
      </c>
      <c r="Q70" s="74" t="s">
        <v>3383</v>
      </c>
      <c r="R70" s="74" t="s">
        <v>3384</v>
      </c>
      <c r="S70" s="84" t="s">
        <v>254</v>
      </c>
      <c r="T70" s="85" t="s">
        <v>123</v>
      </c>
      <c r="U70" s="53" t="s">
        <v>3385</v>
      </c>
      <c r="V70" s="441" t="s">
        <v>1857</v>
      </c>
    </row>
    <row r="71" spans="1:22" s="2" customFormat="1" ht="114">
      <c r="A71" s="53">
        <v>52</v>
      </c>
      <c r="B71" s="1288" t="s">
        <v>1859</v>
      </c>
      <c r="C71" s="1289"/>
      <c r="D71" s="441" t="s">
        <v>1860</v>
      </c>
      <c r="E71" s="53" t="s">
        <v>1665</v>
      </c>
      <c r="F71" s="53">
        <v>12583</v>
      </c>
      <c r="G71" s="53">
        <v>493.3</v>
      </c>
      <c r="H71" s="53">
        <v>6000</v>
      </c>
      <c r="I71" s="53">
        <v>6000</v>
      </c>
      <c r="J71" s="53"/>
      <c r="K71" s="67">
        <v>1760</v>
      </c>
      <c r="L71" s="67">
        <v>0</v>
      </c>
      <c r="M71" s="65">
        <v>0.29333333333333333</v>
      </c>
      <c r="N71" s="65">
        <v>-0.54</v>
      </c>
      <c r="O71" s="74" t="s">
        <v>3386</v>
      </c>
      <c r="P71" s="74" t="s">
        <v>3387</v>
      </c>
      <c r="Q71" s="74" t="s">
        <v>3204</v>
      </c>
      <c r="R71" s="74" t="s">
        <v>3204</v>
      </c>
      <c r="S71" s="84" t="s">
        <v>1861</v>
      </c>
      <c r="T71" s="85" t="s">
        <v>187</v>
      </c>
      <c r="U71" s="53" t="s">
        <v>3226</v>
      </c>
      <c r="V71" s="52" t="s">
        <v>1862</v>
      </c>
    </row>
    <row r="72" spans="1:22" s="5" customFormat="1" ht="175.5">
      <c r="A72" s="53">
        <v>53</v>
      </c>
      <c r="B72" s="1288" t="s">
        <v>1863</v>
      </c>
      <c r="C72" s="1289"/>
      <c r="D72" s="52" t="s">
        <v>1864</v>
      </c>
      <c r="E72" s="53" t="s">
        <v>1717</v>
      </c>
      <c r="F72" s="53">
        <v>3623</v>
      </c>
      <c r="G72" s="53">
        <v>400</v>
      </c>
      <c r="H72" s="53">
        <v>2200</v>
      </c>
      <c r="I72" s="53">
        <v>2200</v>
      </c>
      <c r="J72" s="420"/>
      <c r="K72" s="64">
        <v>728</v>
      </c>
      <c r="L72" s="64">
        <v>0</v>
      </c>
      <c r="M72" s="65">
        <v>0.33090909090909093</v>
      </c>
      <c r="N72" s="65">
        <v>-0.50242424242424244</v>
      </c>
      <c r="O72" s="530" t="s">
        <v>3388</v>
      </c>
      <c r="P72" s="74" t="s">
        <v>3389</v>
      </c>
      <c r="Q72" s="74" t="s">
        <v>3204</v>
      </c>
      <c r="R72" s="74" t="s">
        <v>3204</v>
      </c>
      <c r="S72" s="533" t="s">
        <v>1865</v>
      </c>
      <c r="T72" s="85" t="s">
        <v>90</v>
      </c>
      <c r="U72" s="53" t="s">
        <v>1833</v>
      </c>
      <c r="V72" s="441" t="s">
        <v>1712</v>
      </c>
    </row>
    <row r="73" spans="1:22" s="2" customFormat="1" ht="72.75" customHeight="1">
      <c r="A73" s="53">
        <v>54</v>
      </c>
      <c r="B73" s="1288" t="s">
        <v>1866</v>
      </c>
      <c r="C73" s="1289"/>
      <c r="D73" s="52" t="s">
        <v>1867</v>
      </c>
      <c r="E73" s="540" t="s">
        <v>1717</v>
      </c>
      <c r="F73" s="53">
        <v>3316</v>
      </c>
      <c r="G73" s="53">
        <v>30</v>
      </c>
      <c r="H73" s="53">
        <v>2780</v>
      </c>
      <c r="I73" s="53">
        <v>2780</v>
      </c>
      <c r="J73" s="420"/>
      <c r="K73" s="64">
        <v>300</v>
      </c>
      <c r="L73" s="64">
        <v>0</v>
      </c>
      <c r="M73" s="65">
        <v>0.1079136690647482</v>
      </c>
      <c r="N73" s="65">
        <v>-0.72541966426858517</v>
      </c>
      <c r="O73" s="74" t="s">
        <v>3390</v>
      </c>
      <c r="P73" s="74" t="s">
        <v>3391</v>
      </c>
      <c r="Q73" s="74" t="s">
        <v>3204</v>
      </c>
      <c r="R73" s="74">
        <v>0</v>
      </c>
      <c r="S73" s="533" t="s">
        <v>105</v>
      </c>
      <c r="T73" s="85" t="s">
        <v>404</v>
      </c>
      <c r="U73" s="53" t="s">
        <v>1386</v>
      </c>
      <c r="V73" s="441" t="s">
        <v>1868</v>
      </c>
    </row>
    <row r="74" spans="1:22" s="3" customFormat="1" ht="63" customHeight="1">
      <c r="A74" s="53">
        <v>55</v>
      </c>
      <c r="B74" s="1288" t="s">
        <v>1869</v>
      </c>
      <c r="C74" s="1289"/>
      <c r="D74" s="52" t="s">
        <v>1870</v>
      </c>
      <c r="E74" s="53" t="s">
        <v>208</v>
      </c>
      <c r="F74" s="53">
        <v>5105</v>
      </c>
      <c r="G74" s="53">
        <v>350</v>
      </c>
      <c r="H74" s="53">
        <v>2500</v>
      </c>
      <c r="I74" s="53">
        <v>2500</v>
      </c>
      <c r="J74" s="441"/>
      <c r="K74" s="545">
        <v>2000</v>
      </c>
      <c r="L74" s="545">
        <v>2500</v>
      </c>
      <c r="M74" s="546">
        <v>0.8</v>
      </c>
      <c r="N74" s="546">
        <v>-3.3333333333333326E-2</v>
      </c>
      <c r="O74" s="74" t="s">
        <v>3392</v>
      </c>
      <c r="P74" s="74" t="s">
        <v>3393</v>
      </c>
      <c r="Q74" s="74" t="s">
        <v>3204</v>
      </c>
      <c r="R74" s="74">
        <v>0</v>
      </c>
      <c r="S74" s="441" t="s">
        <v>1871</v>
      </c>
      <c r="T74" s="85" t="s">
        <v>36</v>
      </c>
      <c r="U74" s="53" t="s">
        <v>1194</v>
      </c>
      <c r="V74" s="52" t="s">
        <v>1872</v>
      </c>
    </row>
    <row r="75" spans="1:22" s="8" customFormat="1" ht="48.75" customHeight="1">
      <c r="A75" s="53">
        <v>56</v>
      </c>
      <c r="B75" s="1288" t="s">
        <v>1873</v>
      </c>
      <c r="C75" s="1289"/>
      <c r="D75" s="84" t="s">
        <v>1874</v>
      </c>
      <c r="E75" s="53" t="s">
        <v>1717</v>
      </c>
      <c r="F75" s="53">
        <v>16111</v>
      </c>
      <c r="G75" s="53">
        <v>3500</v>
      </c>
      <c r="H75" s="53">
        <v>12610</v>
      </c>
      <c r="I75" s="53">
        <v>12610</v>
      </c>
      <c r="J75" s="53"/>
      <c r="K75" s="67">
        <v>6000</v>
      </c>
      <c r="L75" s="67">
        <v>12000</v>
      </c>
      <c r="M75" s="65">
        <v>0.47581284694686754</v>
      </c>
      <c r="N75" s="65">
        <v>-0.35752048638646583</v>
      </c>
      <c r="O75" s="74" t="s">
        <v>3394</v>
      </c>
      <c r="P75" s="74" t="s">
        <v>3395</v>
      </c>
      <c r="Q75" s="74" t="s">
        <v>3204</v>
      </c>
      <c r="R75" s="74" t="s">
        <v>3204</v>
      </c>
      <c r="S75" s="52" t="s">
        <v>1875</v>
      </c>
      <c r="T75" s="85" t="s">
        <v>36</v>
      </c>
      <c r="U75" s="53" t="s">
        <v>1194</v>
      </c>
      <c r="V75" s="84"/>
    </row>
    <row r="76" spans="1:22" s="8" customFormat="1" ht="42.75">
      <c r="A76" s="53">
        <v>57</v>
      </c>
      <c r="B76" s="1288" t="s">
        <v>1876</v>
      </c>
      <c r="C76" s="1289"/>
      <c r="D76" s="84" t="s">
        <v>1877</v>
      </c>
      <c r="E76" s="53" t="s">
        <v>208</v>
      </c>
      <c r="F76" s="53">
        <v>8281</v>
      </c>
      <c r="G76" s="53">
        <v>30</v>
      </c>
      <c r="H76" s="53">
        <v>2500</v>
      </c>
      <c r="I76" s="53">
        <v>2500</v>
      </c>
      <c r="J76" s="53"/>
      <c r="K76" s="67">
        <v>600</v>
      </c>
      <c r="L76" s="67">
        <v>2500</v>
      </c>
      <c r="M76" s="65">
        <v>0.24</v>
      </c>
      <c r="N76" s="65">
        <v>-0.59333333333333338</v>
      </c>
      <c r="O76" s="74" t="s">
        <v>3396</v>
      </c>
      <c r="P76" s="74" t="s">
        <v>3397</v>
      </c>
      <c r="Q76" s="74" t="s">
        <v>3204</v>
      </c>
      <c r="R76" s="74" t="s">
        <v>3204</v>
      </c>
      <c r="S76" s="84" t="s">
        <v>1878</v>
      </c>
      <c r="T76" s="85" t="s">
        <v>106</v>
      </c>
      <c r="U76" s="53" t="s">
        <v>1194</v>
      </c>
      <c r="V76" s="52"/>
    </row>
    <row r="77" spans="1:22" s="8" customFormat="1" ht="71.25">
      <c r="A77" s="53">
        <v>58</v>
      </c>
      <c r="B77" s="1288" t="s">
        <v>1885</v>
      </c>
      <c r="C77" s="1289"/>
      <c r="D77" s="441" t="s">
        <v>1886</v>
      </c>
      <c r="E77" s="53" t="s">
        <v>208</v>
      </c>
      <c r="F77" s="53">
        <v>103419</v>
      </c>
      <c r="G77" s="53">
        <v>20000</v>
      </c>
      <c r="H77" s="53">
        <v>25000</v>
      </c>
      <c r="I77" s="53">
        <v>25000</v>
      </c>
      <c r="J77" s="420"/>
      <c r="K77" s="64">
        <v>15500</v>
      </c>
      <c r="L77" s="64">
        <v>15500</v>
      </c>
      <c r="M77" s="65">
        <v>0.62</v>
      </c>
      <c r="N77" s="65">
        <v>-0.21333333333333337</v>
      </c>
      <c r="O77" s="74" t="s">
        <v>38</v>
      </c>
      <c r="P77" s="74" t="s">
        <v>3398</v>
      </c>
      <c r="Q77" s="74" t="s">
        <v>3204</v>
      </c>
      <c r="R77" s="74" t="s">
        <v>3204</v>
      </c>
      <c r="S77" s="533" t="s">
        <v>89</v>
      </c>
      <c r="T77" s="85" t="s">
        <v>36</v>
      </c>
      <c r="U77" s="420" t="s">
        <v>1381</v>
      </c>
      <c r="V77" s="52"/>
    </row>
    <row r="78" spans="1:22" s="8" customFormat="1" ht="45.75" customHeight="1">
      <c r="A78" s="53">
        <v>59</v>
      </c>
      <c r="B78" s="1288" t="s">
        <v>1887</v>
      </c>
      <c r="C78" s="1289"/>
      <c r="D78" s="52" t="s">
        <v>1888</v>
      </c>
      <c r="E78" s="53" t="s">
        <v>1717</v>
      </c>
      <c r="F78" s="53">
        <v>12316</v>
      </c>
      <c r="G78" s="53">
        <v>316</v>
      </c>
      <c r="H78" s="53">
        <v>12000</v>
      </c>
      <c r="I78" s="53">
        <v>12000</v>
      </c>
      <c r="J78" s="53"/>
      <c r="K78" s="67">
        <v>10233</v>
      </c>
      <c r="L78" s="67">
        <v>10233</v>
      </c>
      <c r="M78" s="65">
        <v>0.85275000000000001</v>
      </c>
      <c r="N78" s="65">
        <v>1.9416666666666638E-2</v>
      </c>
      <c r="O78" s="74" t="s">
        <v>38</v>
      </c>
      <c r="P78" s="74" t="s">
        <v>3399</v>
      </c>
      <c r="Q78" s="74" t="s">
        <v>3204</v>
      </c>
      <c r="R78" s="74" t="s">
        <v>3204</v>
      </c>
      <c r="S78" s="417" t="s">
        <v>89</v>
      </c>
      <c r="T78" s="85" t="s">
        <v>36</v>
      </c>
      <c r="U78" s="53" t="s">
        <v>1381</v>
      </c>
      <c r="V78" s="52"/>
    </row>
    <row r="79" spans="1:22" s="8" customFormat="1" ht="45.75" customHeight="1">
      <c r="A79" s="53">
        <v>60</v>
      </c>
      <c r="B79" s="1288" t="s">
        <v>1889</v>
      </c>
      <c r="C79" s="1289"/>
      <c r="D79" s="52" t="s">
        <v>1890</v>
      </c>
      <c r="E79" s="53" t="s">
        <v>1717</v>
      </c>
      <c r="F79" s="53">
        <v>9409</v>
      </c>
      <c r="G79" s="53">
        <v>409</v>
      </c>
      <c r="H79" s="53">
        <v>9000</v>
      </c>
      <c r="I79" s="53">
        <v>9000</v>
      </c>
      <c r="J79" s="53"/>
      <c r="K79" s="67">
        <v>8509</v>
      </c>
      <c r="L79" s="67">
        <v>8509</v>
      </c>
      <c r="M79" s="65">
        <v>0.94544444444444442</v>
      </c>
      <c r="N79" s="65">
        <v>0.11211111111111105</v>
      </c>
      <c r="O79" s="74" t="s">
        <v>38</v>
      </c>
      <c r="P79" s="74" t="s">
        <v>3400</v>
      </c>
      <c r="Q79" s="74" t="s">
        <v>3204</v>
      </c>
      <c r="R79" s="74" t="s">
        <v>3204</v>
      </c>
      <c r="S79" s="417" t="s">
        <v>89</v>
      </c>
      <c r="T79" s="85" t="s">
        <v>36</v>
      </c>
      <c r="U79" s="53" t="s">
        <v>1381</v>
      </c>
      <c r="V79" s="52"/>
    </row>
    <row r="80" spans="1:22" s="8" customFormat="1" ht="73.5" customHeight="1">
      <c r="A80" s="1296">
        <v>61</v>
      </c>
      <c r="B80" s="1271" t="s">
        <v>1891</v>
      </c>
      <c r="C80" s="84" t="s">
        <v>3401</v>
      </c>
      <c r="D80" s="509" t="s">
        <v>3402</v>
      </c>
      <c r="E80" s="53" t="s">
        <v>883</v>
      </c>
      <c r="F80" s="53">
        <v>214207</v>
      </c>
      <c r="G80" s="53">
        <v>200</v>
      </c>
      <c r="H80" s="53">
        <v>1500</v>
      </c>
      <c r="I80" s="53">
        <v>1500</v>
      </c>
      <c r="J80" s="53"/>
      <c r="K80" s="67">
        <v>73</v>
      </c>
      <c r="L80" s="67">
        <v>0</v>
      </c>
      <c r="M80" s="65">
        <v>4.8666666666666664E-2</v>
      </c>
      <c r="N80" s="65">
        <v>-0.78466666666666673</v>
      </c>
      <c r="O80" s="74" t="s">
        <v>3224</v>
      </c>
      <c r="P80" s="74" t="s">
        <v>3403</v>
      </c>
      <c r="Q80" s="74" t="s">
        <v>3404</v>
      </c>
      <c r="R80" s="74" t="s">
        <v>3405</v>
      </c>
      <c r="S80" s="84" t="s">
        <v>1893</v>
      </c>
      <c r="T80" s="85" t="s">
        <v>646</v>
      </c>
      <c r="U80" s="420" t="s">
        <v>3406</v>
      </c>
      <c r="V80" s="52" t="s">
        <v>1895</v>
      </c>
    </row>
    <row r="81" spans="1:22" s="2" customFormat="1" ht="99.75">
      <c r="A81" s="1297"/>
      <c r="B81" s="1276"/>
      <c r="C81" s="84" t="s">
        <v>3407</v>
      </c>
      <c r="D81" s="509" t="s">
        <v>3408</v>
      </c>
      <c r="E81" s="53" t="s">
        <v>48</v>
      </c>
      <c r="F81" s="53">
        <v>30657</v>
      </c>
      <c r="G81" s="53">
        <v>90</v>
      </c>
      <c r="H81" s="53">
        <v>50</v>
      </c>
      <c r="I81" s="53">
        <v>50</v>
      </c>
      <c r="J81" s="53"/>
      <c r="K81" s="67">
        <v>0</v>
      </c>
      <c r="L81" s="67">
        <v>407.54</v>
      </c>
      <c r="M81" s="65">
        <v>0</v>
      </c>
      <c r="N81" s="65">
        <v>-0.83333333333333337</v>
      </c>
      <c r="O81" s="74" t="s">
        <v>3409</v>
      </c>
      <c r="P81" s="74" t="s">
        <v>3410</v>
      </c>
      <c r="Q81" s="74" t="s">
        <v>3411</v>
      </c>
      <c r="R81" s="74" t="s">
        <v>3374</v>
      </c>
      <c r="S81" s="84" t="s">
        <v>1893</v>
      </c>
      <c r="T81" s="85" t="s">
        <v>646</v>
      </c>
      <c r="U81" s="420" t="s">
        <v>1833</v>
      </c>
      <c r="V81" s="52" t="s">
        <v>1895</v>
      </c>
    </row>
    <row r="82" spans="1:22" s="5" customFormat="1" ht="99.75">
      <c r="A82" s="1297"/>
      <c r="B82" s="1276"/>
      <c r="C82" s="84" t="s">
        <v>3412</v>
      </c>
      <c r="D82" s="509" t="s">
        <v>3413</v>
      </c>
      <c r="E82" s="53" t="s">
        <v>79</v>
      </c>
      <c r="F82" s="53">
        <v>35514</v>
      </c>
      <c r="G82" s="53">
        <v>275</v>
      </c>
      <c r="H82" s="53">
        <v>200</v>
      </c>
      <c r="I82" s="53">
        <v>200</v>
      </c>
      <c r="J82" s="420"/>
      <c r="K82" s="64">
        <v>30</v>
      </c>
      <c r="L82" s="64">
        <v>0</v>
      </c>
      <c r="M82" s="65">
        <v>0.15</v>
      </c>
      <c r="N82" s="65">
        <v>-0.68333333333333335</v>
      </c>
      <c r="O82" s="74" t="s">
        <v>3414</v>
      </c>
      <c r="P82" s="74" t="s">
        <v>3415</v>
      </c>
      <c r="Q82" s="74" t="s">
        <v>3204</v>
      </c>
      <c r="R82" s="74" t="s">
        <v>3204</v>
      </c>
      <c r="S82" s="533" t="s">
        <v>1893</v>
      </c>
      <c r="T82" s="85" t="s">
        <v>646</v>
      </c>
      <c r="U82" s="53" t="s">
        <v>1833</v>
      </c>
      <c r="V82" s="52" t="s">
        <v>1895</v>
      </c>
    </row>
    <row r="83" spans="1:22" s="5" customFormat="1" ht="114">
      <c r="A83" s="1298"/>
      <c r="B83" s="1272"/>
      <c r="C83" s="84" t="s">
        <v>3416</v>
      </c>
      <c r="D83" s="509" t="s">
        <v>3417</v>
      </c>
      <c r="E83" s="53" t="s">
        <v>208</v>
      </c>
      <c r="F83" s="53">
        <v>17622</v>
      </c>
      <c r="G83" s="53">
        <v>50</v>
      </c>
      <c r="H83" s="53">
        <v>150</v>
      </c>
      <c r="I83" s="53">
        <v>150</v>
      </c>
      <c r="J83" s="420"/>
      <c r="K83" s="64">
        <v>15</v>
      </c>
      <c r="L83" s="64">
        <v>0</v>
      </c>
      <c r="M83" s="65">
        <v>0.1</v>
      </c>
      <c r="N83" s="65">
        <v>-0.73333333333333339</v>
      </c>
      <c r="O83" s="74" t="s">
        <v>3418</v>
      </c>
      <c r="P83" s="74" t="s">
        <v>3419</v>
      </c>
      <c r="Q83" s="74" t="s">
        <v>3204</v>
      </c>
      <c r="R83" s="74" t="s">
        <v>3204</v>
      </c>
      <c r="S83" s="533" t="s">
        <v>1893</v>
      </c>
      <c r="T83" s="85" t="s">
        <v>646</v>
      </c>
      <c r="U83" s="53" t="s">
        <v>1833</v>
      </c>
      <c r="V83" s="52" t="s">
        <v>1895</v>
      </c>
    </row>
    <row r="84" spans="1:22" s="5" customFormat="1" ht="85.5">
      <c r="A84" s="53">
        <v>62</v>
      </c>
      <c r="B84" s="1288" t="s">
        <v>1899</v>
      </c>
      <c r="C84" s="1289"/>
      <c r="D84" s="52" t="s">
        <v>1900</v>
      </c>
      <c r="E84" s="53">
        <v>2017</v>
      </c>
      <c r="F84" s="53">
        <v>1492</v>
      </c>
      <c r="G84" s="53">
        <v>300</v>
      </c>
      <c r="H84" s="53">
        <v>990</v>
      </c>
      <c r="I84" s="53">
        <v>990</v>
      </c>
      <c r="J84" s="420"/>
      <c r="K84" s="64">
        <v>204</v>
      </c>
      <c r="L84" s="64">
        <v>990</v>
      </c>
      <c r="M84" s="65">
        <v>0.20606060606060606</v>
      </c>
      <c r="N84" s="65">
        <v>-0.62727272727272732</v>
      </c>
      <c r="O84" s="74" t="s">
        <v>3420</v>
      </c>
      <c r="P84" s="74" t="s">
        <v>3421</v>
      </c>
      <c r="Q84" s="74" t="s">
        <v>3204</v>
      </c>
      <c r="R84" s="74" t="s">
        <v>3204</v>
      </c>
      <c r="S84" s="417" t="s">
        <v>105</v>
      </c>
      <c r="T84" s="85" t="s">
        <v>404</v>
      </c>
      <c r="U84" s="53" t="s">
        <v>1833</v>
      </c>
      <c r="V84" s="441" t="s">
        <v>1901</v>
      </c>
    </row>
    <row r="85" spans="1:22" s="1" customFormat="1" ht="48.75" customHeight="1">
      <c r="A85" s="53">
        <v>63</v>
      </c>
      <c r="B85" s="1288" t="s">
        <v>1902</v>
      </c>
      <c r="C85" s="1289"/>
      <c r="D85" s="52" t="s">
        <v>1903</v>
      </c>
      <c r="E85" s="53" t="s">
        <v>34</v>
      </c>
      <c r="F85" s="53">
        <v>1200</v>
      </c>
      <c r="G85" s="53"/>
      <c r="H85" s="53">
        <v>600</v>
      </c>
      <c r="I85" s="53">
        <v>600</v>
      </c>
      <c r="J85" s="420"/>
      <c r="K85" s="64">
        <v>180</v>
      </c>
      <c r="L85" s="64">
        <v>600</v>
      </c>
      <c r="M85" s="65">
        <v>0.3</v>
      </c>
      <c r="N85" s="65">
        <v>-0.53333333333333344</v>
      </c>
      <c r="O85" s="74" t="s">
        <v>3422</v>
      </c>
      <c r="P85" s="74" t="s">
        <v>3423</v>
      </c>
      <c r="Q85" s="74" t="s">
        <v>3204</v>
      </c>
      <c r="R85" s="74">
        <v>0</v>
      </c>
      <c r="S85" s="417" t="s">
        <v>113</v>
      </c>
      <c r="T85" s="85" t="s">
        <v>331</v>
      </c>
      <c r="U85" s="53" t="s">
        <v>1833</v>
      </c>
      <c r="V85" s="52"/>
    </row>
    <row r="86" spans="1:22" s="9" customFormat="1" ht="55.5" customHeight="1">
      <c r="A86" s="53">
        <v>64</v>
      </c>
      <c r="B86" s="1288" t="s">
        <v>1904</v>
      </c>
      <c r="C86" s="1289"/>
      <c r="D86" s="84" t="s">
        <v>1905</v>
      </c>
      <c r="E86" s="53" t="s">
        <v>34</v>
      </c>
      <c r="F86" s="53">
        <v>4040</v>
      </c>
      <c r="G86" s="541"/>
      <c r="H86" s="53">
        <v>400</v>
      </c>
      <c r="I86" s="53">
        <v>400</v>
      </c>
      <c r="J86" s="420"/>
      <c r="K86" s="64">
        <v>106</v>
      </c>
      <c r="L86" s="64">
        <v>1500</v>
      </c>
      <c r="M86" s="65">
        <v>0.26500000000000001</v>
      </c>
      <c r="N86" s="65">
        <v>-0.56833333333333336</v>
      </c>
      <c r="O86" s="74" t="s">
        <v>3422</v>
      </c>
      <c r="P86" s="74" t="s">
        <v>3424</v>
      </c>
      <c r="Q86" s="74" t="s">
        <v>3204</v>
      </c>
      <c r="R86" s="74" t="s">
        <v>3204</v>
      </c>
      <c r="S86" s="417" t="s">
        <v>113</v>
      </c>
      <c r="T86" s="85" t="s">
        <v>331</v>
      </c>
      <c r="U86" s="53" t="s">
        <v>1833</v>
      </c>
      <c r="V86" s="52"/>
    </row>
    <row r="87" spans="1:22" s="9" customFormat="1" ht="71.25">
      <c r="A87" s="1296">
        <v>65</v>
      </c>
      <c r="B87" s="1271" t="s">
        <v>1906</v>
      </c>
      <c r="C87" s="84" t="s">
        <v>3425</v>
      </c>
      <c r="D87" s="509" t="s">
        <v>3426</v>
      </c>
      <c r="E87" s="53" t="s">
        <v>34</v>
      </c>
      <c r="F87" s="53">
        <v>1508</v>
      </c>
      <c r="G87" s="53"/>
      <c r="H87" s="53">
        <v>120</v>
      </c>
      <c r="I87" s="53">
        <v>120</v>
      </c>
      <c r="J87" s="420"/>
      <c r="K87" s="64">
        <v>88</v>
      </c>
      <c r="L87" s="64">
        <v>0</v>
      </c>
      <c r="M87" s="65">
        <v>0.73333333333333328</v>
      </c>
      <c r="N87" s="65">
        <v>-0.10000000000000009</v>
      </c>
      <c r="O87" s="74" t="s">
        <v>3427</v>
      </c>
      <c r="P87" s="74" t="s">
        <v>3428</v>
      </c>
      <c r="Q87" s="74" t="s">
        <v>3429</v>
      </c>
      <c r="R87" s="74" t="s">
        <v>3430</v>
      </c>
      <c r="S87" s="417" t="s">
        <v>113</v>
      </c>
      <c r="T87" s="85" t="s">
        <v>331</v>
      </c>
      <c r="U87" s="53" t="s">
        <v>3370</v>
      </c>
      <c r="V87" s="52"/>
    </row>
    <row r="88" spans="1:22" s="3" customFormat="1" ht="129" customHeight="1">
      <c r="A88" s="1297"/>
      <c r="B88" s="1276"/>
      <c r="C88" s="84" t="s">
        <v>3431</v>
      </c>
      <c r="D88" s="509" t="s">
        <v>3432</v>
      </c>
      <c r="E88" s="53">
        <v>2017</v>
      </c>
      <c r="F88" s="53">
        <v>3000</v>
      </c>
      <c r="G88" s="53"/>
      <c r="H88" s="53">
        <v>3000</v>
      </c>
      <c r="I88" s="53">
        <v>100</v>
      </c>
      <c r="J88" s="420">
        <v>2900</v>
      </c>
      <c r="K88" s="64">
        <v>2530</v>
      </c>
      <c r="L88" s="64">
        <v>2530</v>
      </c>
      <c r="M88" s="65">
        <v>0.84333333333333338</v>
      </c>
      <c r="N88" s="65">
        <v>1.0000000000000009E-2</v>
      </c>
      <c r="O88" s="74" t="s">
        <v>38</v>
      </c>
      <c r="P88" s="74" t="s">
        <v>3433</v>
      </c>
      <c r="Q88" s="74" t="s">
        <v>3204</v>
      </c>
      <c r="R88" s="74" t="s">
        <v>3204</v>
      </c>
      <c r="S88" s="417" t="s">
        <v>105</v>
      </c>
      <c r="T88" s="85" t="s">
        <v>90</v>
      </c>
      <c r="U88" s="53" t="s">
        <v>3434</v>
      </c>
      <c r="V88" s="52"/>
    </row>
    <row r="89" spans="1:22" s="9" customFormat="1" ht="68.25" customHeight="1">
      <c r="A89" s="1298"/>
      <c r="B89" s="1272"/>
      <c r="C89" s="84" t="s">
        <v>3435</v>
      </c>
      <c r="D89" s="509" t="s">
        <v>3436</v>
      </c>
      <c r="E89" s="53" t="s">
        <v>34</v>
      </c>
      <c r="F89" s="53">
        <v>3400</v>
      </c>
      <c r="G89" s="53"/>
      <c r="H89" s="53">
        <v>200</v>
      </c>
      <c r="I89" s="53">
        <v>200</v>
      </c>
      <c r="J89" s="420"/>
      <c r="K89" s="64">
        <v>190</v>
      </c>
      <c r="L89" s="64">
        <v>190</v>
      </c>
      <c r="M89" s="65">
        <v>0.95</v>
      </c>
      <c r="N89" s="65">
        <v>0.11666666666666659</v>
      </c>
      <c r="O89" s="74" t="s">
        <v>3437</v>
      </c>
      <c r="P89" s="74" t="s">
        <v>3438</v>
      </c>
      <c r="Q89" s="74" t="s">
        <v>3204</v>
      </c>
      <c r="R89" s="74" t="s">
        <v>3204</v>
      </c>
      <c r="S89" s="417" t="s">
        <v>1911</v>
      </c>
      <c r="T89" s="85" t="s">
        <v>646</v>
      </c>
      <c r="U89" s="53" t="s">
        <v>3439</v>
      </c>
      <c r="V89" s="52"/>
    </row>
    <row r="90" spans="1:22" s="9" customFormat="1" ht="85.5">
      <c r="A90" s="1290">
        <v>66</v>
      </c>
      <c r="B90" s="1271" t="s">
        <v>1913</v>
      </c>
      <c r="C90" s="1271" t="s">
        <v>3440</v>
      </c>
      <c r="D90" s="1271" t="s">
        <v>3441</v>
      </c>
      <c r="E90" s="53">
        <v>2017</v>
      </c>
      <c r="F90" s="53">
        <v>2000</v>
      </c>
      <c r="G90" s="53"/>
      <c r="H90" s="53">
        <v>2000</v>
      </c>
      <c r="I90" s="53">
        <v>3000</v>
      </c>
      <c r="J90" s="420"/>
      <c r="K90" s="64">
        <v>1200</v>
      </c>
      <c r="L90" s="64">
        <v>2000</v>
      </c>
      <c r="M90" s="65">
        <v>0.6</v>
      </c>
      <c r="N90" s="1280">
        <v>-0.23333333333333339</v>
      </c>
      <c r="O90" s="74" t="s">
        <v>38</v>
      </c>
      <c r="P90" s="74" t="s">
        <v>3442</v>
      </c>
      <c r="Q90" s="74" t="s">
        <v>3204</v>
      </c>
      <c r="R90" s="74" t="s">
        <v>3204</v>
      </c>
      <c r="S90" s="417" t="s">
        <v>105</v>
      </c>
      <c r="T90" s="85" t="s">
        <v>123</v>
      </c>
      <c r="U90" s="53" t="s">
        <v>3443</v>
      </c>
      <c r="V90" s="1271" t="s">
        <v>1916</v>
      </c>
    </row>
    <row r="91" spans="1:22" s="9" customFormat="1" ht="99.75">
      <c r="A91" s="1292"/>
      <c r="B91" s="1276"/>
      <c r="C91" s="1272"/>
      <c r="D91" s="1272"/>
      <c r="E91" s="53">
        <v>2017</v>
      </c>
      <c r="F91" s="53">
        <v>1000</v>
      </c>
      <c r="G91" s="53"/>
      <c r="H91" s="53">
        <v>1000</v>
      </c>
      <c r="I91" s="53"/>
      <c r="J91" s="420"/>
      <c r="K91" s="64">
        <v>220</v>
      </c>
      <c r="L91" s="64">
        <v>220</v>
      </c>
      <c r="M91" s="65">
        <v>0.22</v>
      </c>
      <c r="N91" s="1281"/>
      <c r="O91" s="74" t="s">
        <v>38</v>
      </c>
      <c r="P91" s="74" t="s">
        <v>3444</v>
      </c>
      <c r="Q91" s="74" t="s">
        <v>3204</v>
      </c>
      <c r="R91" s="74">
        <v>0</v>
      </c>
      <c r="S91" s="417" t="s">
        <v>105</v>
      </c>
      <c r="T91" s="85" t="s">
        <v>123</v>
      </c>
      <c r="U91" s="53" t="s">
        <v>3445</v>
      </c>
      <c r="V91" s="1272"/>
    </row>
    <row r="92" spans="1:22" s="3" customFormat="1" ht="46.5" customHeight="1">
      <c r="A92" s="1292"/>
      <c r="B92" s="1276"/>
      <c r="C92" s="84" t="s">
        <v>3446</v>
      </c>
      <c r="D92" s="52" t="s">
        <v>3447</v>
      </c>
      <c r="E92" s="53" t="s">
        <v>34</v>
      </c>
      <c r="F92" s="53">
        <v>3500</v>
      </c>
      <c r="G92" s="53"/>
      <c r="H92" s="53">
        <v>2500</v>
      </c>
      <c r="I92" s="53">
        <v>2500</v>
      </c>
      <c r="J92" s="420"/>
      <c r="K92" s="64">
        <v>220</v>
      </c>
      <c r="L92" s="64">
        <v>2500</v>
      </c>
      <c r="M92" s="65">
        <v>8.7999999999999995E-2</v>
      </c>
      <c r="N92" s="65">
        <v>-0.7453333333333334</v>
      </c>
      <c r="O92" s="74" t="s">
        <v>38</v>
      </c>
      <c r="P92" s="74" t="s">
        <v>3448</v>
      </c>
      <c r="Q92" s="74" t="s">
        <v>3204</v>
      </c>
      <c r="R92" s="74" t="s">
        <v>3204</v>
      </c>
      <c r="S92" s="417" t="s">
        <v>254</v>
      </c>
      <c r="T92" s="85" t="s">
        <v>331</v>
      </c>
      <c r="U92" s="53" t="s">
        <v>1399</v>
      </c>
      <c r="V92" s="52"/>
    </row>
    <row r="93" spans="1:22" ht="66.75" customHeight="1">
      <c r="A93" s="1292"/>
      <c r="B93" s="1276"/>
      <c r="C93" s="1271" t="s">
        <v>3449</v>
      </c>
      <c r="D93" s="1271" t="s">
        <v>3450</v>
      </c>
      <c r="E93" s="53">
        <v>2017</v>
      </c>
      <c r="F93" s="53">
        <v>4455</v>
      </c>
      <c r="G93" s="53"/>
      <c r="H93" s="53">
        <v>4455</v>
      </c>
      <c r="I93" s="53">
        <v>8020</v>
      </c>
      <c r="J93" s="420"/>
      <c r="K93" s="64">
        <v>430</v>
      </c>
      <c r="L93" s="64">
        <v>430</v>
      </c>
      <c r="M93" s="65">
        <v>9.6520763187429859E-2</v>
      </c>
      <c r="N93" s="65">
        <v>-0.73681257014590351</v>
      </c>
      <c r="O93" s="74" t="s">
        <v>38</v>
      </c>
      <c r="P93" s="74" t="s">
        <v>3448</v>
      </c>
      <c r="Q93" s="74" t="s">
        <v>3204</v>
      </c>
      <c r="R93" s="74" t="s">
        <v>3204</v>
      </c>
      <c r="S93" s="417" t="s">
        <v>105</v>
      </c>
      <c r="T93" s="85" t="s">
        <v>123</v>
      </c>
      <c r="U93" s="53" t="s">
        <v>3451</v>
      </c>
      <c r="V93" s="1271" t="s">
        <v>1920</v>
      </c>
    </row>
    <row r="94" spans="1:22" s="9" customFormat="1" ht="66.75" customHeight="1">
      <c r="A94" s="1291"/>
      <c r="B94" s="1272"/>
      <c r="C94" s="1272"/>
      <c r="D94" s="1272"/>
      <c r="E94" s="53">
        <v>2017</v>
      </c>
      <c r="F94" s="53">
        <v>3565</v>
      </c>
      <c r="G94" s="53"/>
      <c r="H94" s="53">
        <v>3565</v>
      </c>
      <c r="I94" s="53">
        <v>8020</v>
      </c>
      <c r="J94" s="420"/>
      <c r="K94" s="64">
        <v>0</v>
      </c>
      <c r="L94" s="64">
        <v>0</v>
      </c>
      <c r="M94" s="65">
        <v>0</v>
      </c>
      <c r="N94" s="65">
        <v>-0.83333333333333337</v>
      </c>
      <c r="O94" s="74" t="s">
        <v>3452</v>
      </c>
      <c r="P94" s="74" t="s">
        <v>3453</v>
      </c>
      <c r="Q94" s="74" t="s">
        <v>3204</v>
      </c>
      <c r="R94" s="74" t="s">
        <v>3204</v>
      </c>
      <c r="S94" s="417" t="s">
        <v>105</v>
      </c>
      <c r="T94" s="85" t="s">
        <v>123</v>
      </c>
      <c r="U94" s="53" t="s">
        <v>3316</v>
      </c>
      <c r="V94" s="1272"/>
    </row>
    <row r="95" spans="1:22" s="9" customFormat="1" ht="49.5" customHeight="1">
      <c r="A95" s="420">
        <v>67</v>
      </c>
      <c r="B95" s="1288" t="s">
        <v>1921</v>
      </c>
      <c r="C95" s="1289"/>
      <c r="D95" s="441" t="s">
        <v>1922</v>
      </c>
      <c r="E95" s="53">
        <v>2017</v>
      </c>
      <c r="F95" s="53">
        <v>7106</v>
      </c>
      <c r="G95" s="53"/>
      <c r="H95" s="53">
        <v>7106</v>
      </c>
      <c r="I95" s="53">
        <v>7106</v>
      </c>
      <c r="J95" s="420"/>
      <c r="K95" s="64">
        <v>4500</v>
      </c>
      <c r="L95" s="64">
        <v>4500</v>
      </c>
      <c r="M95" s="65">
        <v>0.63326766113143818</v>
      </c>
      <c r="N95" s="65">
        <v>-0.20006567220189519</v>
      </c>
      <c r="O95" s="74" t="s">
        <v>38</v>
      </c>
      <c r="P95" s="74" t="s">
        <v>3454</v>
      </c>
      <c r="Q95" s="74" t="s">
        <v>3204</v>
      </c>
      <c r="R95" s="74" t="s">
        <v>3204</v>
      </c>
      <c r="S95" s="533" t="s">
        <v>105</v>
      </c>
      <c r="T95" s="85" t="s">
        <v>90</v>
      </c>
      <c r="U95" s="420" t="s">
        <v>1399</v>
      </c>
      <c r="V95" s="52"/>
    </row>
    <row r="96" spans="1:22" s="9" customFormat="1" ht="62.25" customHeight="1">
      <c r="A96" s="420">
        <v>68</v>
      </c>
      <c r="B96" s="1288" t="s">
        <v>1923</v>
      </c>
      <c r="C96" s="1289"/>
      <c r="D96" s="441" t="s">
        <v>1924</v>
      </c>
      <c r="E96" s="53" t="s">
        <v>34</v>
      </c>
      <c r="F96" s="53">
        <v>12000</v>
      </c>
      <c r="G96" s="53"/>
      <c r="H96" s="53">
        <v>5000</v>
      </c>
      <c r="I96" s="53">
        <v>5000</v>
      </c>
      <c r="J96" s="420"/>
      <c r="K96" s="64">
        <v>4500</v>
      </c>
      <c r="L96" s="64">
        <v>4500</v>
      </c>
      <c r="M96" s="65">
        <v>0.9</v>
      </c>
      <c r="N96" s="65">
        <v>6.6666666666666652E-2</v>
      </c>
      <c r="O96" s="74" t="s">
        <v>38</v>
      </c>
      <c r="P96" s="74" t="s">
        <v>3455</v>
      </c>
      <c r="Q96" s="74" t="s">
        <v>3204</v>
      </c>
      <c r="R96" s="74" t="s">
        <v>3204</v>
      </c>
      <c r="S96" s="533" t="s">
        <v>89</v>
      </c>
      <c r="T96" s="85" t="s">
        <v>331</v>
      </c>
      <c r="U96" s="420" t="s">
        <v>1399</v>
      </c>
      <c r="V96" s="52"/>
    </row>
    <row r="97" spans="1:22" s="6" customFormat="1" ht="58.5" customHeight="1">
      <c r="A97" s="420">
        <v>69</v>
      </c>
      <c r="B97" s="1288" t="s">
        <v>1925</v>
      </c>
      <c r="C97" s="1289"/>
      <c r="D97" s="441" t="s">
        <v>1926</v>
      </c>
      <c r="E97" s="53" t="s">
        <v>34</v>
      </c>
      <c r="F97" s="53">
        <v>10000</v>
      </c>
      <c r="G97" s="53"/>
      <c r="H97" s="53">
        <v>2000</v>
      </c>
      <c r="I97" s="53">
        <v>2000</v>
      </c>
      <c r="J97" s="420"/>
      <c r="K97" s="64">
        <v>1700</v>
      </c>
      <c r="L97" s="64">
        <v>1700</v>
      </c>
      <c r="M97" s="65">
        <v>0.85</v>
      </c>
      <c r="N97" s="65">
        <v>1.6666666666666607E-2</v>
      </c>
      <c r="O97" s="74" t="s">
        <v>38</v>
      </c>
      <c r="P97" s="74" t="s">
        <v>3456</v>
      </c>
      <c r="Q97" s="74" t="s">
        <v>3204</v>
      </c>
      <c r="R97" s="74" t="s">
        <v>3204</v>
      </c>
      <c r="S97" s="533" t="s">
        <v>1927</v>
      </c>
      <c r="T97" s="85" t="s">
        <v>331</v>
      </c>
      <c r="U97" s="420" t="s">
        <v>1399</v>
      </c>
      <c r="V97" s="52"/>
    </row>
    <row r="98" spans="1:22" s="6" customFormat="1" ht="85.5">
      <c r="A98" s="420">
        <v>70</v>
      </c>
      <c r="B98" s="1288" t="s">
        <v>1928</v>
      </c>
      <c r="C98" s="1289"/>
      <c r="D98" s="52" t="s">
        <v>1929</v>
      </c>
      <c r="E98" s="53" t="s">
        <v>34</v>
      </c>
      <c r="F98" s="53">
        <v>41022</v>
      </c>
      <c r="G98" s="53"/>
      <c r="H98" s="53">
        <v>4100</v>
      </c>
      <c r="I98" s="53">
        <v>4100</v>
      </c>
      <c r="J98" s="420"/>
      <c r="K98" s="64">
        <v>250</v>
      </c>
      <c r="L98" s="64">
        <v>250</v>
      </c>
      <c r="M98" s="65">
        <v>6.097560975609756E-2</v>
      </c>
      <c r="N98" s="65">
        <v>-0.77235772357723587</v>
      </c>
      <c r="O98" s="74" t="s">
        <v>38</v>
      </c>
      <c r="P98" s="74" t="s">
        <v>3457</v>
      </c>
      <c r="Q98" s="74" t="s">
        <v>3204</v>
      </c>
      <c r="R98" s="74" t="s">
        <v>3204</v>
      </c>
      <c r="S98" s="417" t="s">
        <v>1911</v>
      </c>
      <c r="T98" s="85" t="s">
        <v>646</v>
      </c>
      <c r="U98" s="53" t="s">
        <v>1399</v>
      </c>
      <c r="V98" s="52" t="s">
        <v>1930</v>
      </c>
    </row>
    <row r="99" spans="1:22" s="6" customFormat="1" ht="43.5" customHeight="1">
      <c r="A99" s="420">
        <v>71</v>
      </c>
      <c r="B99" s="1288" t="s">
        <v>1931</v>
      </c>
      <c r="C99" s="1289"/>
      <c r="D99" s="52" t="s">
        <v>1932</v>
      </c>
      <c r="E99" s="53" t="s">
        <v>34</v>
      </c>
      <c r="F99" s="53">
        <v>1746</v>
      </c>
      <c r="G99" s="53"/>
      <c r="H99" s="53">
        <v>65</v>
      </c>
      <c r="I99" s="53">
        <v>65</v>
      </c>
      <c r="J99" s="420"/>
      <c r="K99" s="64">
        <v>55</v>
      </c>
      <c r="L99" s="64">
        <v>55</v>
      </c>
      <c r="M99" s="65">
        <v>0.84615384615384615</v>
      </c>
      <c r="N99" s="65">
        <v>1.2820512820512775E-2</v>
      </c>
      <c r="O99" s="74" t="s">
        <v>38</v>
      </c>
      <c r="P99" s="74" t="s">
        <v>3458</v>
      </c>
      <c r="Q99" s="74" t="s">
        <v>3204</v>
      </c>
      <c r="R99" s="74" t="s">
        <v>3204</v>
      </c>
      <c r="S99" s="417" t="s">
        <v>1893</v>
      </c>
      <c r="T99" s="85" t="s">
        <v>646</v>
      </c>
      <c r="U99" s="53" t="s">
        <v>1399</v>
      </c>
      <c r="V99" s="52"/>
    </row>
    <row r="100" spans="1:22" s="6" customFormat="1" ht="51.75" customHeight="1">
      <c r="A100" s="420">
        <v>72</v>
      </c>
      <c r="B100" s="1288" t="s">
        <v>1933</v>
      </c>
      <c r="C100" s="1289"/>
      <c r="D100" s="52" t="s">
        <v>1934</v>
      </c>
      <c r="E100" s="53" t="s">
        <v>34</v>
      </c>
      <c r="F100" s="53">
        <v>1439.8845325657892</v>
      </c>
      <c r="G100" s="53"/>
      <c r="H100" s="53">
        <v>50</v>
      </c>
      <c r="I100" s="53">
        <v>50</v>
      </c>
      <c r="J100" s="420"/>
      <c r="K100" s="64">
        <v>42</v>
      </c>
      <c r="L100" s="64">
        <v>42</v>
      </c>
      <c r="M100" s="65">
        <v>0.84</v>
      </c>
      <c r="N100" s="65">
        <v>6.6666666666665986E-3</v>
      </c>
      <c r="O100" s="74" t="s">
        <v>38</v>
      </c>
      <c r="P100" s="74" t="s">
        <v>3458</v>
      </c>
      <c r="Q100" s="74" t="s">
        <v>3204</v>
      </c>
      <c r="R100" s="74" t="s">
        <v>3204</v>
      </c>
      <c r="S100" s="417" t="s">
        <v>1893</v>
      </c>
      <c r="T100" s="85" t="s">
        <v>646</v>
      </c>
      <c r="U100" s="53" t="s">
        <v>1399</v>
      </c>
      <c r="V100" s="52"/>
    </row>
    <row r="101" spans="1:22" s="6" customFormat="1" ht="99.75">
      <c r="A101" s="420">
        <v>73</v>
      </c>
      <c r="B101" s="1288" t="s">
        <v>1935</v>
      </c>
      <c r="C101" s="1289"/>
      <c r="D101" s="509" t="s">
        <v>3459</v>
      </c>
      <c r="E101" s="53" t="s">
        <v>34</v>
      </c>
      <c r="F101" s="53">
        <v>10054</v>
      </c>
      <c r="G101" s="53"/>
      <c r="H101" s="53">
        <v>3016.2</v>
      </c>
      <c r="I101" s="53">
        <v>3016.2</v>
      </c>
      <c r="J101" s="420"/>
      <c r="K101" s="64">
        <v>2533</v>
      </c>
      <c r="L101" s="64">
        <v>2533</v>
      </c>
      <c r="M101" s="65">
        <v>0.83979842185531473</v>
      </c>
      <c r="N101" s="65">
        <v>6.4650885219813548E-3</v>
      </c>
      <c r="O101" s="74" t="s">
        <v>38</v>
      </c>
      <c r="P101" s="74" t="s">
        <v>3458</v>
      </c>
      <c r="Q101" s="74" t="s">
        <v>3204</v>
      </c>
      <c r="R101" s="74" t="s">
        <v>3204</v>
      </c>
      <c r="S101" s="417" t="s">
        <v>113</v>
      </c>
      <c r="T101" s="85" t="s">
        <v>331</v>
      </c>
      <c r="U101" s="53" t="s">
        <v>1399</v>
      </c>
      <c r="V101" s="52" t="s">
        <v>1937</v>
      </c>
    </row>
    <row r="102" spans="1:22" s="9" customFormat="1" ht="63" customHeight="1">
      <c r="A102" s="420">
        <v>74</v>
      </c>
      <c r="B102" s="1288" t="s">
        <v>1938</v>
      </c>
      <c r="C102" s="1289"/>
      <c r="D102" s="52" t="s">
        <v>1939</v>
      </c>
      <c r="E102" s="53" t="s">
        <v>34</v>
      </c>
      <c r="F102" s="53">
        <v>10000</v>
      </c>
      <c r="G102" s="53"/>
      <c r="H102" s="53">
        <v>5000</v>
      </c>
      <c r="I102" s="53">
        <v>5000</v>
      </c>
      <c r="J102" s="53"/>
      <c r="K102" s="67">
        <v>4500</v>
      </c>
      <c r="L102" s="67">
        <v>2700</v>
      </c>
      <c r="M102" s="65">
        <v>0.9</v>
      </c>
      <c r="N102" s="65">
        <v>6.6666666666666652E-2</v>
      </c>
      <c r="O102" s="74" t="s">
        <v>3460</v>
      </c>
      <c r="P102" s="74" t="s">
        <v>3461</v>
      </c>
      <c r="Q102" s="74" t="s">
        <v>3462</v>
      </c>
      <c r="R102" s="74" t="s">
        <v>3463</v>
      </c>
      <c r="S102" s="84" t="s">
        <v>254</v>
      </c>
      <c r="T102" s="85" t="s">
        <v>404</v>
      </c>
      <c r="U102" s="53" t="s">
        <v>1194</v>
      </c>
      <c r="V102" s="52" t="s">
        <v>1940</v>
      </c>
    </row>
    <row r="103" spans="1:22" s="9" customFormat="1" ht="299.25">
      <c r="A103" s="420">
        <v>75</v>
      </c>
      <c r="B103" s="1288" t="s">
        <v>1979</v>
      </c>
      <c r="C103" s="1289"/>
      <c r="D103" s="52" t="s">
        <v>1980</v>
      </c>
      <c r="E103" s="53">
        <v>2017</v>
      </c>
      <c r="F103" s="53">
        <v>1120</v>
      </c>
      <c r="G103" s="53"/>
      <c r="H103" s="53">
        <v>1120</v>
      </c>
      <c r="I103" s="53">
        <v>1120</v>
      </c>
      <c r="J103" s="420"/>
      <c r="K103" s="64">
        <v>0</v>
      </c>
      <c r="L103" s="64">
        <v>0</v>
      </c>
      <c r="M103" s="65">
        <v>0</v>
      </c>
      <c r="N103" s="65">
        <v>-0.83333333333333337</v>
      </c>
      <c r="O103" s="74" t="s">
        <v>3224</v>
      </c>
      <c r="P103" s="74" t="s">
        <v>3464</v>
      </c>
      <c r="Q103" s="74" t="s">
        <v>3204</v>
      </c>
      <c r="R103" s="74" t="s">
        <v>3204</v>
      </c>
      <c r="S103" s="417" t="s">
        <v>105</v>
      </c>
      <c r="T103" s="85" t="s">
        <v>90</v>
      </c>
      <c r="U103" s="53" t="s">
        <v>3465</v>
      </c>
      <c r="V103" s="52" t="s">
        <v>1982</v>
      </c>
    </row>
    <row r="104" spans="1:22" s="3" customFormat="1" ht="409.5">
      <c r="A104" s="420">
        <v>76</v>
      </c>
      <c r="B104" s="1288" t="s">
        <v>1983</v>
      </c>
      <c r="C104" s="1289"/>
      <c r="D104" s="52" t="s">
        <v>1984</v>
      </c>
      <c r="E104" s="53">
        <v>2017</v>
      </c>
      <c r="F104" s="53">
        <v>1767</v>
      </c>
      <c r="G104" s="53"/>
      <c r="H104" s="53">
        <v>1767</v>
      </c>
      <c r="I104" s="53">
        <v>1767</v>
      </c>
      <c r="J104" s="53"/>
      <c r="K104" s="67">
        <v>707.92</v>
      </c>
      <c r="L104" s="67">
        <v>707.92</v>
      </c>
      <c r="M104" s="65">
        <v>0.40063384267119412</v>
      </c>
      <c r="N104" s="65">
        <v>-0.43269949066213925</v>
      </c>
      <c r="O104" s="74" t="s">
        <v>3466</v>
      </c>
      <c r="P104" s="547" t="s">
        <v>3467</v>
      </c>
      <c r="Q104" s="74" t="s">
        <v>3468</v>
      </c>
      <c r="R104" s="74" t="s">
        <v>3469</v>
      </c>
      <c r="S104" s="417" t="s">
        <v>1985</v>
      </c>
      <c r="T104" s="85" t="s">
        <v>187</v>
      </c>
      <c r="U104" s="548" t="s">
        <v>3470</v>
      </c>
      <c r="V104" s="549" t="s">
        <v>1987</v>
      </c>
    </row>
    <row r="105" spans="1:22" s="3" customFormat="1" ht="24.95" customHeight="1">
      <c r="A105" s="506" t="s">
        <v>150</v>
      </c>
      <c r="B105" s="1304" t="s">
        <v>3471</v>
      </c>
      <c r="C105" s="1305"/>
      <c r="D105" s="52"/>
      <c r="E105" s="53"/>
      <c r="F105" s="506">
        <v>22665870.310000002</v>
      </c>
      <c r="G105" s="506">
        <v>11628671</v>
      </c>
      <c r="H105" s="506">
        <v>2390064</v>
      </c>
      <c r="I105" s="506">
        <v>163290</v>
      </c>
      <c r="J105" s="506">
        <v>2226774</v>
      </c>
      <c r="K105" s="61">
        <v>2072606.07</v>
      </c>
      <c r="L105" s="61">
        <v>2084436</v>
      </c>
      <c r="M105" s="59">
        <v>0.86717597102002297</v>
      </c>
      <c r="N105" s="59">
        <v>3.3842637686689603E-2</v>
      </c>
      <c r="O105" s="74"/>
      <c r="P105" s="74"/>
      <c r="Q105" s="74"/>
      <c r="R105" s="74"/>
      <c r="S105" s="417"/>
      <c r="T105" s="85"/>
      <c r="U105" s="548"/>
      <c r="V105" s="549"/>
    </row>
    <row r="106" spans="1:22" s="3" customFormat="1" ht="24.95" customHeight="1">
      <c r="A106" s="506" t="s">
        <v>29</v>
      </c>
      <c r="B106" s="1304" t="s">
        <v>3472</v>
      </c>
      <c r="C106" s="1305"/>
      <c r="D106" s="52"/>
      <c r="E106" s="53"/>
      <c r="F106" s="506">
        <v>9675259</v>
      </c>
      <c r="G106" s="506">
        <v>7858540</v>
      </c>
      <c r="H106" s="506">
        <v>829000</v>
      </c>
      <c r="I106" s="506">
        <v>0</v>
      </c>
      <c r="J106" s="506">
        <v>829000</v>
      </c>
      <c r="K106" s="61">
        <v>650165</v>
      </c>
      <c r="L106" s="61">
        <v>650365</v>
      </c>
      <c r="M106" s="59">
        <v>0.784276236429433</v>
      </c>
      <c r="N106" s="59">
        <v>-4.9057096903900366E-2</v>
      </c>
      <c r="O106" s="74"/>
      <c r="P106" s="74"/>
      <c r="Q106" s="74"/>
      <c r="R106" s="74"/>
      <c r="S106" s="417"/>
      <c r="T106" s="85"/>
      <c r="U106" s="548"/>
      <c r="V106" s="549"/>
    </row>
    <row r="107" spans="1:22" s="9" customFormat="1" ht="28.5">
      <c r="A107" s="420">
        <v>77</v>
      </c>
      <c r="B107" s="1288" t="s">
        <v>1990</v>
      </c>
      <c r="C107" s="1289"/>
      <c r="D107" s="542" t="s">
        <v>1991</v>
      </c>
      <c r="E107" s="543" t="s">
        <v>48</v>
      </c>
      <c r="F107" s="543">
        <v>270000</v>
      </c>
      <c r="G107" s="53">
        <v>70000</v>
      </c>
      <c r="H107" s="53">
        <v>40000</v>
      </c>
      <c r="I107" s="420"/>
      <c r="J107" s="420">
        <v>40000</v>
      </c>
      <c r="K107" s="64">
        <v>2500</v>
      </c>
      <c r="L107" s="64">
        <v>2500</v>
      </c>
      <c r="M107" s="65">
        <v>6.25E-2</v>
      </c>
      <c r="N107" s="65">
        <v>-0.77083333333333337</v>
      </c>
      <c r="O107" s="74" t="s">
        <v>3473</v>
      </c>
      <c r="P107" s="74" t="s">
        <v>3474</v>
      </c>
      <c r="Q107" s="74" t="s">
        <v>3204</v>
      </c>
      <c r="R107" s="74" t="s">
        <v>3204</v>
      </c>
      <c r="S107" s="533" t="s">
        <v>3475</v>
      </c>
      <c r="T107" s="85" t="s">
        <v>36</v>
      </c>
      <c r="U107" s="53" t="s">
        <v>1194</v>
      </c>
      <c r="V107" s="441"/>
    </row>
    <row r="108" spans="1:22" s="9" customFormat="1" ht="57">
      <c r="A108" s="420">
        <v>78</v>
      </c>
      <c r="B108" s="1288" t="s">
        <v>1993</v>
      </c>
      <c r="C108" s="1289"/>
      <c r="D108" s="542" t="s">
        <v>1994</v>
      </c>
      <c r="E108" s="543" t="s">
        <v>208</v>
      </c>
      <c r="F108" s="543">
        <v>75000</v>
      </c>
      <c r="G108" s="53"/>
      <c r="H108" s="53">
        <v>2000</v>
      </c>
      <c r="I108" s="420"/>
      <c r="J108" s="420">
        <v>2000</v>
      </c>
      <c r="K108" s="64">
        <v>500</v>
      </c>
      <c r="L108" s="64">
        <v>500</v>
      </c>
      <c r="M108" s="65">
        <v>0.25</v>
      </c>
      <c r="N108" s="65">
        <v>-0.58333333333333337</v>
      </c>
      <c r="O108" s="74" t="s">
        <v>116</v>
      </c>
      <c r="P108" s="74" t="s">
        <v>3476</v>
      </c>
      <c r="Q108" s="74" t="s">
        <v>3477</v>
      </c>
      <c r="R108" s="74" t="s">
        <v>3478</v>
      </c>
      <c r="S108" s="533" t="s">
        <v>1368</v>
      </c>
      <c r="T108" s="85" t="s">
        <v>341</v>
      </c>
      <c r="U108" s="420" t="s">
        <v>3342</v>
      </c>
      <c r="V108" s="441"/>
    </row>
    <row r="109" spans="1:22" s="9" customFormat="1" ht="323.25" customHeight="1">
      <c r="A109" s="420">
        <v>79</v>
      </c>
      <c r="B109" s="1288" t="s">
        <v>1996</v>
      </c>
      <c r="C109" s="1289"/>
      <c r="D109" s="52" t="s">
        <v>1997</v>
      </c>
      <c r="E109" s="53" t="s">
        <v>48</v>
      </c>
      <c r="F109" s="53">
        <v>306953</v>
      </c>
      <c r="G109" s="53">
        <v>104600</v>
      </c>
      <c r="H109" s="53">
        <v>40000</v>
      </c>
      <c r="I109" s="53"/>
      <c r="J109" s="53">
        <v>40000</v>
      </c>
      <c r="K109" s="67">
        <v>55330</v>
      </c>
      <c r="L109" s="67">
        <v>55330</v>
      </c>
      <c r="M109" s="65">
        <v>1.3832500000000001</v>
      </c>
      <c r="N109" s="65">
        <v>0.54991666666666672</v>
      </c>
      <c r="O109" s="74" t="s">
        <v>38</v>
      </c>
      <c r="P109" s="74" t="s">
        <v>3479</v>
      </c>
      <c r="Q109" s="74" t="s">
        <v>3204</v>
      </c>
      <c r="R109" s="74" t="s">
        <v>3204</v>
      </c>
      <c r="S109" s="533" t="s">
        <v>1998</v>
      </c>
      <c r="T109" s="85" t="s">
        <v>36</v>
      </c>
      <c r="U109" s="53" t="s">
        <v>1194</v>
      </c>
      <c r="V109" s="441"/>
    </row>
    <row r="110" spans="1:22" s="9" customFormat="1" ht="57">
      <c r="A110" s="420">
        <v>80</v>
      </c>
      <c r="B110" s="1288" t="s">
        <v>1999</v>
      </c>
      <c r="C110" s="1289"/>
      <c r="D110" s="416" t="s">
        <v>2000</v>
      </c>
      <c r="E110" s="413" t="s">
        <v>34</v>
      </c>
      <c r="F110" s="413">
        <v>30000</v>
      </c>
      <c r="G110" s="413"/>
      <c r="H110" s="413">
        <v>2000</v>
      </c>
      <c r="I110" s="413"/>
      <c r="J110" s="413">
        <v>2000</v>
      </c>
      <c r="K110" s="103">
        <v>1560</v>
      </c>
      <c r="L110" s="103">
        <v>1760</v>
      </c>
      <c r="M110" s="65">
        <v>0.78</v>
      </c>
      <c r="N110" s="65">
        <v>-5.3333333333333344E-2</v>
      </c>
      <c r="O110" s="74" t="s">
        <v>3480</v>
      </c>
      <c r="P110" s="74" t="s">
        <v>3481</v>
      </c>
      <c r="Q110" s="74" t="s">
        <v>3482</v>
      </c>
      <c r="R110" s="74" t="s">
        <v>3483</v>
      </c>
      <c r="S110" s="417" t="s">
        <v>2001</v>
      </c>
      <c r="T110" s="85" t="s">
        <v>450</v>
      </c>
      <c r="U110" s="413" t="s">
        <v>1194</v>
      </c>
      <c r="V110" s="416"/>
    </row>
    <row r="111" spans="1:22" s="2" customFormat="1" ht="71.25">
      <c r="A111" s="420">
        <v>81</v>
      </c>
      <c r="B111" s="1288" t="s">
        <v>2002</v>
      </c>
      <c r="C111" s="1289"/>
      <c r="D111" s="416" t="s">
        <v>2003</v>
      </c>
      <c r="E111" s="413" t="s">
        <v>233</v>
      </c>
      <c r="F111" s="413">
        <v>23000</v>
      </c>
      <c r="G111" s="413"/>
      <c r="H111" s="413">
        <v>2000</v>
      </c>
      <c r="I111" s="413"/>
      <c r="J111" s="413">
        <v>2000</v>
      </c>
      <c r="K111" s="103">
        <v>1280</v>
      </c>
      <c r="L111" s="103">
        <v>1280</v>
      </c>
      <c r="M111" s="65">
        <v>0.64</v>
      </c>
      <c r="N111" s="65">
        <v>-0.19333333333333336</v>
      </c>
      <c r="O111" s="74" t="s">
        <v>3390</v>
      </c>
      <c r="P111" s="74" t="s">
        <v>3484</v>
      </c>
      <c r="Q111" s="74" t="s">
        <v>3204</v>
      </c>
      <c r="R111" s="74" t="s">
        <v>3204</v>
      </c>
      <c r="S111" s="417" t="s">
        <v>2001</v>
      </c>
      <c r="T111" s="85" t="s">
        <v>450</v>
      </c>
      <c r="U111" s="413" t="s">
        <v>1194</v>
      </c>
      <c r="V111" s="416"/>
    </row>
    <row r="112" spans="1:22" s="2" customFormat="1" ht="409.5">
      <c r="A112" s="420">
        <v>82</v>
      </c>
      <c r="B112" s="1288" t="s">
        <v>1170</v>
      </c>
      <c r="C112" s="1289"/>
      <c r="D112" s="52" t="s">
        <v>2005</v>
      </c>
      <c r="E112" s="53" t="s">
        <v>2006</v>
      </c>
      <c r="F112" s="53">
        <v>8581201</v>
      </c>
      <c r="G112" s="53">
        <v>7596470</v>
      </c>
      <c r="H112" s="53">
        <v>650000</v>
      </c>
      <c r="I112" s="53"/>
      <c r="J112" s="53">
        <v>650000</v>
      </c>
      <c r="K112" s="67">
        <v>515995</v>
      </c>
      <c r="L112" s="67">
        <v>515995</v>
      </c>
      <c r="M112" s="65">
        <v>0.79383846153846149</v>
      </c>
      <c r="N112" s="65">
        <v>-3.9494871794871877E-2</v>
      </c>
      <c r="O112" s="74" t="s">
        <v>3485</v>
      </c>
      <c r="P112" s="530" t="s">
        <v>3486</v>
      </c>
      <c r="Q112" s="74" t="s">
        <v>3204</v>
      </c>
      <c r="R112" s="74">
        <v>0</v>
      </c>
      <c r="S112" s="84" t="s">
        <v>89</v>
      </c>
      <c r="T112" s="85" t="s">
        <v>36</v>
      </c>
      <c r="U112" s="53" t="s">
        <v>1180</v>
      </c>
      <c r="V112" s="52"/>
    </row>
    <row r="113" spans="1:22" s="9" customFormat="1" ht="42.75">
      <c r="A113" s="420">
        <v>83</v>
      </c>
      <c r="B113" s="1288" t="s">
        <v>2007</v>
      </c>
      <c r="C113" s="1289"/>
      <c r="D113" s="441" t="s">
        <v>2008</v>
      </c>
      <c r="E113" s="420" t="s">
        <v>34</v>
      </c>
      <c r="F113" s="420">
        <v>43750</v>
      </c>
      <c r="G113" s="53"/>
      <c r="H113" s="511">
        <v>40000</v>
      </c>
      <c r="I113" s="53"/>
      <c r="J113" s="53">
        <v>40000</v>
      </c>
      <c r="K113" s="67">
        <v>32000</v>
      </c>
      <c r="L113" s="67">
        <v>32000</v>
      </c>
      <c r="M113" s="65">
        <v>0.8</v>
      </c>
      <c r="N113" s="65">
        <v>-3.3333333333333326E-2</v>
      </c>
      <c r="O113" s="74" t="s">
        <v>3487</v>
      </c>
      <c r="P113" s="74" t="s">
        <v>3488</v>
      </c>
      <c r="Q113" s="74" t="s">
        <v>3204</v>
      </c>
      <c r="R113" s="74" t="s">
        <v>3204</v>
      </c>
      <c r="S113" s="533" t="s">
        <v>89</v>
      </c>
      <c r="T113" s="85" t="s">
        <v>404</v>
      </c>
      <c r="U113" s="53" t="s">
        <v>1180</v>
      </c>
      <c r="V113" s="52"/>
    </row>
    <row r="114" spans="1:22" s="9" customFormat="1" ht="405">
      <c r="A114" s="420">
        <v>84</v>
      </c>
      <c r="B114" s="1288" t="s">
        <v>2011</v>
      </c>
      <c r="C114" s="1289"/>
      <c r="D114" s="52" t="s">
        <v>2012</v>
      </c>
      <c r="E114" s="544" t="s">
        <v>574</v>
      </c>
      <c r="F114" s="53">
        <v>318825</v>
      </c>
      <c r="G114" s="53">
        <v>68470</v>
      </c>
      <c r="H114" s="53">
        <v>46000</v>
      </c>
      <c r="I114" s="53"/>
      <c r="J114" s="53">
        <v>46000</v>
      </c>
      <c r="K114" s="67">
        <v>34000</v>
      </c>
      <c r="L114" s="67">
        <v>34000</v>
      </c>
      <c r="M114" s="65">
        <v>0.73913043478260865</v>
      </c>
      <c r="N114" s="65">
        <v>-9.4202898550724723E-2</v>
      </c>
      <c r="O114" s="74" t="s">
        <v>3489</v>
      </c>
      <c r="P114" s="74" t="s">
        <v>3490</v>
      </c>
      <c r="Q114" s="530" t="s">
        <v>3491</v>
      </c>
      <c r="R114" s="74" t="s">
        <v>3492</v>
      </c>
      <c r="S114" s="84" t="s">
        <v>2013</v>
      </c>
      <c r="T114" s="85" t="s">
        <v>36</v>
      </c>
      <c r="U114" s="544" t="s">
        <v>2014</v>
      </c>
      <c r="V114" s="550"/>
    </row>
    <row r="115" spans="1:22" s="11" customFormat="1" ht="42.75">
      <c r="A115" s="420">
        <v>85</v>
      </c>
      <c r="B115" s="1288" t="s">
        <v>2015</v>
      </c>
      <c r="C115" s="1289"/>
      <c r="D115" s="52" t="s">
        <v>2016</v>
      </c>
      <c r="E115" s="53" t="s">
        <v>208</v>
      </c>
      <c r="F115" s="53">
        <v>26530</v>
      </c>
      <c r="G115" s="53">
        <v>19000</v>
      </c>
      <c r="H115" s="53">
        <v>7000</v>
      </c>
      <c r="I115" s="420"/>
      <c r="J115" s="420">
        <v>7000</v>
      </c>
      <c r="K115" s="64">
        <v>7000</v>
      </c>
      <c r="L115" s="64">
        <v>7000</v>
      </c>
      <c r="M115" s="65">
        <v>1</v>
      </c>
      <c r="N115" s="65">
        <v>0.16666666666666663</v>
      </c>
      <c r="O115" s="74" t="s">
        <v>3493</v>
      </c>
      <c r="P115" s="74" t="s">
        <v>3494</v>
      </c>
      <c r="Q115" s="74" t="s">
        <v>3204</v>
      </c>
      <c r="R115" s="74" t="s">
        <v>3204</v>
      </c>
      <c r="S115" s="533" t="s">
        <v>2017</v>
      </c>
      <c r="T115" s="420" t="s">
        <v>36</v>
      </c>
      <c r="U115" s="53" t="s">
        <v>2014</v>
      </c>
      <c r="V115" s="441"/>
    </row>
    <row r="116" spans="1:22" s="11" customFormat="1" ht="24.95" customHeight="1">
      <c r="A116" s="506" t="s">
        <v>43</v>
      </c>
      <c r="B116" s="1304" t="s">
        <v>3495</v>
      </c>
      <c r="C116" s="1305"/>
      <c r="D116" s="52"/>
      <c r="E116" s="53"/>
      <c r="F116" s="506">
        <v>5372743.3100000005</v>
      </c>
      <c r="G116" s="506">
        <v>2025885</v>
      </c>
      <c r="H116" s="506">
        <v>919594</v>
      </c>
      <c r="I116" s="506">
        <v>10000</v>
      </c>
      <c r="J116" s="506">
        <v>909594</v>
      </c>
      <c r="K116" s="61">
        <v>847039</v>
      </c>
      <c r="L116" s="61">
        <v>848259</v>
      </c>
      <c r="M116" s="59">
        <v>0.92110105111603602</v>
      </c>
      <c r="N116" s="59">
        <v>8.7767717782702648E-2</v>
      </c>
      <c r="O116" s="74"/>
      <c r="P116" s="74"/>
      <c r="Q116" s="74"/>
      <c r="R116" s="74"/>
      <c r="S116" s="533"/>
      <c r="T116" s="420"/>
      <c r="U116" s="53"/>
      <c r="V116" s="441"/>
    </row>
    <row r="117" spans="1:22" s="11" customFormat="1" ht="24.95" customHeight="1">
      <c r="A117" s="506" t="s">
        <v>153</v>
      </c>
      <c r="B117" s="1304" t="s">
        <v>3496</v>
      </c>
      <c r="C117" s="1305"/>
      <c r="D117" s="52"/>
      <c r="E117" s="53"/>
      <c r="F117" s="506">
        <v>2412381</v>
      </c>
      <c r="G117" s="506">
        <v>880240</v>
      </c>
      <c r="H117" s="506">
        <v>403586</v>
      </c>
      <c r="I117" s="506">
        <v>10000</v>
      </c>
      <c r="J117" s="506">
        <v>393586</v>
      </c>
      <c r="K117" s="61">
        <v>392408</v>
      </c>
      <c r="L117" s="61">
        <v>392288</v>
      </c>
      <c r="M117" s="59">
        <v>0.9723033009073655</v>
      </c>
      <c r="N117" s="59">
        <v>0.13896996757403213</v>
      </c>
      <c r="O117" s="74"/>
      <c r="P117" s="74"/>
      <c r="Q117" s="74"/>
      <c r="R117" s="74"/>
      <c r="S117" s="533"/>
      <c r="T117" s="420"/>
      <c r="U117" s="53"/>
      <c r="V117" s="441"/>
    </row>
    <row r="118" spans="1:22" s="6" customFormat="1" ht="28.5">
      <c r="A118" s="420">
        <v>86</v>
      </c>
      <c r="B118" s="1288" t="s">
        <v>2026</v>
      </c>
      <c r="C118" s="1289"/>
      <c r="D118" s="52" t="s">
        <v>2027</v>
      </c>
      <c r="E118" s="53" t="s">
        <v>1717</v>
      </c>
      <c r="F118" s="53">
        <v>100000</v>
      </c>
      <c r="G118" s="53">
        <v>16900</v>
      </c>
      <c r="H118" s="53">
        <v>83100</v>
      </c>
      <c r="I118" s="420"/>
      <c r="J118" s="53">
        <v>83100</v>
      </c>
      <c r="K118" s="67">
        <v>83100</v>
      </c>
      <c r="L118" s="67">
        <v>83100</v>
      </c>
      <c r="M118" s="65">
        <v>1</v>
      </c>
      <c r="N118" s="65">
        <v>0.16666666666666663</v>
      </c>
      <c r="O118" s="74" t="s">
        <v>38</v>
      </c>
      <c r="P118" s="74" t="s">
        <v>3497</v>
      </c>
      <c r="Q118" s="74" t="s">
        <v>3204</v>
      </c>
      <c r="R118" s="74" t="s">
        <v>3204</v>
      </c>
      <c r="S118" s="533" t="s">
        <v>2028</v>
      </c>
      <c r="T118" s="85" t="s">
        <v>36</v>
      </c>
      <c r="U118" s="53" t="s">
        <v>1399</v>
      </c>
      <c r="V118" s="441"/>
    </row>
    <row r="119" spans="1:22" s="10" customFormat="1" ht="57">
      <c r="A119" s="420">
        <v>87</v>
      </c>
      <c r="B119" s="1288" t="s">
        <v>2029</v>
      </c>
      <c r="C119" s="1289"/>
      <c r="D119" s="52" t="s">
        <v>2030</v>
      </c>
      <c r="E119" s="420" t="s">
        <v>2031</v>
      </c>
      <c r="F119" s="53">
        <v>500000</v>
      </c>
      <c r="G119" s="420">
        <v>210000</v>
      </c>
      <c r="H119" s="53">
        <v>2400</v>
      </c>
      <c r="I119" s="53"/>
      <c r="J119" s="53">
        <v>2400</v>
      </c>
      <c r="K119" s="67">
        <v>2250</v>
      </c>
      <c r="L119" s="67">
        <v>2250</v>
      </c>
      <c r="M119" s="65">
        <v>0.9375</v>
      </c>
      <c r="N119" s="65">
        <v>0.10416666666666663</v>
      </c>
      <c r="O119" s="74" t="s">
        <v>38</v>
      </c>
      <c r="P119" s="74" t="s">
        <v>3498</v>
      </c>
      <c r="Q119" s="74" t="s">
        <v>3204</v>
      </c>
      <c r="R119" s="74" t="s">
        <v>3204</v>
      </c>
      <c r="S119" s="533" t="s">
        <v>2032</v>
      </c>
      <c r="T119" s="85" t="s">
        <v>36</v>
      </c>
      <c r="U119" s="53" t="s">
        <v>1399</v>
      </c>
      <c r="V119" s="441"/>
    </row>
    <row r="120" spans="1:22" s="6" customFormat="1" ht="57">
      <c r="A120" s="420">
        <v>88</v>
      </c>
      <c r="B120" s="1288" t="s">
        <v>2033</v>
      </c>
      <c r="C120" s="1289"/>
      <c r="D120" s="52" t="s">
        <v>2034</v>
      </c>
      <c r="E120" s="53" t="s">
        <v>48</v>
      </c>
      <c r="F120" s="53">
        <v>26000</v>
      </c>
      <c r="G120" s="53">
        <v>15000</v>
      </c>
      <c r="H120" s="53">
        <v>11000</v>
      </c>
      <c r="I120" s="420"/>
      <c r="J120" s="53">
        <v>11000</v>
      </c>
      <c r="K120" s="67">
        <v>10000</v>
      </c>
      <c r="L120" s="67">
        <v>10000</v>
      </c>
      <c r="M120" s="65">
        <v>0.90909090909090906</v>
      </c>
      <c r="N120" s="65">
        <v>7.575757575757569E-2</v>
      </c>
      <c r="O120" s="74" t="s">
        <v>38</v>
      </c>
      <c r="P120" s="74" t="s">
        <v>3499</v>
      </c>
      <c r="Q120" s="74" t="s">
        <v>3204</v>
      </c>
      <c r="R120" s="74" t="s">
        <v>3204</v>
      </c>
      <c r="S120" s="533" t="s">
        <v>2028</v>
      </c>
      <c r="T120" s="85" t="s">
        <v>36</v>
      </c>
      <c r="U120" s="53" t="s">
        <v>1399</v>
      </c>
      <c r="V120" s="441"/>
    </row>
    <row r="121" spans="1:22" s="6" customFormat="1" ht="57">
      <c r="A121" s="420">
        <v>89</v>
      </c>
      <c r="B121" s="1288" t="s">
        <v>2035</v>
      </c>
      <c r="C121" s="1289"/>
      <c r="D121" s="52" t="s">
        <v>2036</v>
      </c>
      <c r="E121" s="53" t="s">
        <v>2037</v>
      </c>
      <c r="F121" s="53">
        <v>21600</v>
      </c>
      <c r="G121" s="53">
        <v>6500</v>
      </c>
      <c r="H121" s="53">
        <v>8500</v>
      </c>
      <c r="I121" s="420"/>
      <c r="J121" s="53">
        <v>8500</v>
      </c>
      <c r="K121" s="67">
        <v>9094</v>
      </c>
      <c r="L121" s="67">
        <v>9094</v>
      </c>
      <c r="M121" s="65">
        <v>1.0698823529411765</v>
      </c>
      <c r="N121" s="65">
        <v>0.23654901960784314</v>
      </c>
      <c r="O121" s="74" t="s">
        <v>38</v>
      </c>
      <c r="P121" s="74" t="s">
        <v>3500</v>
      </c>
      <c r="Q121" s="74" t="s">
        <v>3204</v>
      </c>
      <c r="R121" s="74" t="s">
        <v>3204</v>
      </c>
      <c r="S121" s="533" t="s">
        <v>166</v>
      </c>
      <c r="T121" s="85" t="s">
        <v>36</v>
      </c>
      <c r="U121" s="53" t="s">
        <v>1399</v>
      </c>
      <c r="V121" s="441"/>
    </row>
    <row r="122" spans="1:22" s="3" customFormat="1" ht="28.5">
      <c r="A122" s="420">
        <v>90</v>
      </c>
      <c r="B122" s="1288" t="s">
        <v>2038</v>
      </c>
      <c r="C122" s="1289"/>
      <c r="D122" s="52" t="s">
        <v>2039</v>
      </c>
      <c r="E122" s="420" t="s">
        <v>1717</v>
      </c>
      <c r="F122" s="53">
        <v>3386</v>
      </c>
      <c r="G122" s="420"/>
      <c r="H122" s="53">
        <v>3386</v>
      </c>
      <c r="I122" s="53"/>
      <c r="J122" s="53">
        <v>3386</v>
      </c>
      <c r="K122" s="67">
        <v>3450</v>
      </c>
      <c r="L122" s="67">
        <v>3450</v>
      </c>
      <c r="M122" s="65">
        <v>1.0189013585351447</v>
      </c>
      <c r="N122" s="65">
        <v>0.18556802520181137</v>
      </c>
      <c r="O122" s="74" t="s">
        <v>38</v>
      </c>
      <c r="P122" s="74" t="s">
        <v>3501</v>
      </c>
      <c r="Q122" s="74" t="s">
        <v>3204</v>
      </c>
      <c r="R122" s="74" t="s">
        <v>3204</v>
      </c>
      <c r="S122" s="533" t="s">
        <v>2001</v>
      </c>
      <c r="T122" s="85" t="s">
        <v>271</v>
      </c>
      <c r="U122" s="53" t="s">
        <v>1399</v>
      </c>
      <c r="V122" s="441"/>
    </row>
    <row r="123" spans="1:22" s="2" customFormat="1" ht="28.5">
      <c r="A123" s="420">
        <v>91</v>
      </c>
      <c r="B123" s="1288" t="s">
        <v>2040</v>
      </c>
      <c r="C123" s="1289"/>
      <c r="D123" s="52" t="s">
        <v>2041</v>
      </c>
      <c r="E123" s="420" t="s">
        <v>208</v>
      </c>
      <c r="F123" s="53">
        <v>8100</v>
      </c>
      <c r="G123" s="420">
        <v>2500</v>
      </c>
      <c r="H123" s="53">
        <v>5600</v>
      </c>
      <c r="I123" s="53"/>
      <c r="J123" s="53">
        <v>5600</v>
      </c>
      <c r="K123" s="67">
        <v>5600</v>
      </c>
      <c r="L123" s="67">
        <v>5600</v>
      </c>
      <c r="M123" s="65">
        <v>1</v>
      </c>
      <c r="N123" s="65">
        <v>0.16666666666666663</v>
      </c>
      <c r="O123" s="74" t="s">
        <v>38</v>
      </c>
      <c r="P123" s="74" t="s">
        <v>3502</v>
      </c>
      <c r="Q123" s="74" t="s">
        <v>3204</v>
      </c>
      <c r="R123" s="74" t="s">
        <v>3204</v>
      </c>
      <c r="S123" s="533" t="s">
        <v>2042</v>
      </c>
      <c r="T123" s="85" t="s">
        <v>36</v>
      </c>
      <c r="U123" s="53" t="s">
        <v>1399</v>
      </c>
      <c r="V123" s="441"/>
    </row>
    <row r="124" spans="1:22" s="3" customFormat="1" ht="28.5">
      <c r="A124" s="420">
        <v>92</v>
      </c>
      <c r="B124" s="1288" t="s">
        <v>2045</v>
      </c>
      <c r="C124" s="1289"/>
      <c r="D124" s="52" t="s">
        <v>2046</v>
      </c>
      <c r="E124" s="53" t="s">
        <v>1665</v>
      </c>
      <c r="F124" s="53">
        <v>20000</v>
      </c>
      <c r="G124" s="53">
        <v>18000</v>
      </c>
      <c r="H124" s="53">
        <v>2000</v>
      </c>
      <c r="I124" s="420"/>
      <c r="J124" s="53">
        <v>2000</v>
      </c>
      <c r="K124" s="67">
        <v>3000</v>
      </c>
      <c r="L124" s="67">
        <v>3000</v>
      </c>
      <c r="M124" s="65">
        <v>1.5</v>
      </c>
      <c r="N124" s="65">
        <v>0.66666666666666663</v>
      </c>
      <c r="O124" s="74" t="s">
        <v>38</v>
      </c>
      <c r="P124" s="74" t="s">
        <v>3503</v>
      </c>
      <c r="Q124" s="74" t="s">
        <v>3204</v>
      </c>
      <c r="R124" s="74" t="s">
        <v>3204</v>
      </c>
      <c r="S124" s="533" t="s">
        <v>2047</v>
      </c>
      <c r="T124" s="85" t="s">
        <v>36</v>
      </c>
      <c r="U124" s="53" t="s">
        <v>3342</v>
      </c>
      <c r="V124" s="441"/>
    </row>
    <row r="125" spans="1:22" s="3" customFormat="1" ht="28.5">
      <c r="A125" s="420">
        <v>93</v>
      </c>
      <c r="B125" s="1288" t="s">
        <v>2973</v>
      </c>
      <c r="C125" s="1289"/>
      <c r="D125" s="441" t="s">
        <v>2974</v>
      </c>
      <c r="E125" s="420" t="s">
        <v>208</v>
      </c>
      <c r="F125" s="420">
        <v>7000</v>
      </c>
      <c r="G125" s="420">
        <v>1500</v>
      </c>
      <c r="H125" s="420">
        <v>200</v>
      </c>
      <c r="I125" s="420"/>
      <c r="J125" s="420">
        <v>200</v>
      </c>
      <c r="K125" s="64">
        <v>170</v>
      </c>
      <c r="L125" s="64">
        <v>170</v>
      </c>
      <c r="M125" s="65">
        <v>0.85</v>
      </c>
      <c r="N125" s="65">
        <v>1.6666666666666607E-2</v>
      </c>
      <c r="O125" s="74" t="s">
        <v>3504</v>
      </c>
      <c r="P125" s="74" t="s">
        <v>3505</v>
      </c>
      <c r="Q125" s="74" t="s">
        <v>3204</v>
      </c>
      <c r="R125" s="74" t="s">
        <v>3204</v>
      </c>
      <c r="S125" s="533" t="s">
        <v>254</v>
      </c>
      <c r="T125" s="85" t="s">
        <v>331</v>
      </c>
      <c r="U125" s="53" t="s">
        <v>3342</v>
      </c>
      <c r="V125" s="52"/>
    </row>
    <row r="126" spans="1:22" s="3" customFormat="1" ht="57">
      <c r="A126" s="420">
        <v>94</v>
      </c>
      <c r="B126" s="1288" t="s">
        <v>3506</v>
      </c>
      <c r="C126" s="1289"/>
      <c r="D126" s="441" t="s">
        <v>2049</v>
      </c>
      <c r="E126" s="420" t="s">
        <v>208</v>
      </c>
      <c r="F126" s="420">
        <v>12000</v>
      </c>
      <c r="G126" s="420">
        <v>300</v>
      </c>
      <c r="H126" s="420">
        <v>8200</v>
      </c>
      <c r="I126" s="420"/>
      <c r="J126" s="420">
        <v>8200</v>
      </c>
      <c r="K126" s="64">
        <v>6800</v>
      </c>
      <c r="L126" s="64">
        <v>6800</v>
      </c>
      <c r="M126" s="65">
        <v>0.82926829268292679</v>
      </c>
      <c r="N126" s="65">
        <v>-4.0650406504065817E-3</v>
      </c>
      <c r="O126" s="74" t="s">
        <v>38</v>
      </c>
      <c r="P126" s="74" t="s">
        <v>3507</v>
      </c>
      <c r="Q126" s="74" t="s">
        <v>3204</v>
      </c>
      <c r="R126" s="74" t="s">
        <v>3204</v>
      </c>
      <c r="S126" s="533" t="s">
        <v>166</v>
      </c>
      <c r="T126" s="85" t="s">
        <v>36</v>
      </c>
      <c r="U126" s="53" t="s">
        <v>3342</v>
      </c>
      <c r="V126" s="52"/>
    </row>
    <row r="127" spans="1:22" s="2" customFormat="1" ht="71.25">
      <c r="A127" s="420">
        <v>95</v>
      </c>
      <c r="B127" s="1288" t="s">
        <v>2051</v>
      </c>
      <c r="C127" s="1289"/>
      <c r="D127" s="441" t="s">
        <v>2052</v>
      </c>
      <c r="E127" s="420" t="s">
        <v>2053</v>
      </c>
      <c r="F127" s="420">
        <v>50000</v>
      </c>
      <c r="G127" s="420"/>
      <c r="H127" s="420">
        <v>14000</v>
      </c>
      <c r="I127" s="420"/>
      <c r="J127" s="420">
        <v>14000</v>
      </c>
      <c r="K127" s="64">
        <v>12800</v>
      </c>
      <c r="L127" s="64">
        <v>12800</v>
      </c>
      <c r="M127" s="65">
        <v>0.91428571428571426</v>
      </c>
      <c r="N127" s="65">
        <v>8.0952380952380887E-2</v>
      </c>
      <c r="O127" s="74" t="s">
        <v>3508</v>
      </c>
      <c r="P127" s="74" t="s">
        <v>3509</v>
      </c>
      <c r="Q127" s="74" t="s">
        <v>3204</v>
      </c>
      <c r="R127" s="74" t="s">
        <v>3204</v>
      </c>
      <c r="S127" s="551" t="s">
        <v>2054</v>
      </c>
      <c r="T127" s="420" t="s">
        <v>271</v>
      </c>
      <c r="U127" s="53" t="s">
        <v>3342</v>
      </c>
      <c r="V127" s="441"/>
    </row>
    <row r="128" spans="1:22" s="4" customFormat="1" ht="49.5" customHeight="1">
      <c r="A128" s="420">
        <v>96</v>
      </c>
      <c r="B128" s="1288" t="s">
        <v>2055</v>
      </c>
      <c r="C128" s="1289"/>
      <c r="D128" s="441" t="s">
        <v>2056</v>
      </c>
      <c r="E128" s="420" t="s">
        <v>48</v>
      </c>
      <c r="F128" s="420">
        <v>77800</v>
      </c>
      <c r="G128" s="420">
        <v>70000</v>
      </c>
      <c r="H128" s="420">
        <v>4300</v>
      </c>
      <c r="I128" s="420"/>
      <c r="J128" s="420">
        <v>4300</v>
      </c>
      <c r="K128" s="64">
        <v>7400</v>
      </c>
      <c r="L128" s="64">
        <v>7400</v>
      </c>
      <c r="M128" s="65">
        <v>1.7209302325581395</v>
      </c>
      <c r="N128" s="65">
        <v>0.88759689922480611</v>
      </c>
      <c r="O128" s="74" t="s">
        <v>38</v>
      </c>
      <c r="P128" s="74" t="s">
        <v>3510</v>
      </c>
      <c r="Q128" s="74" t="s">
        <v>3204</v>
      </c>
      <c r="R128" s="74" t="s">
        <v>3204</v>
      </c>
      <c r="S128" s="551" t="s">
        <v>2057</v>
      </c>
      <c r="T128" s="420" t="s">
        <v>36</v>
      </c>
      <c r="U128" s="420" t="s">
        <v>3342</v>
      </c>
      <c r="V128" s="441"/>
    </row>
    <row r="129" spans="1:22" s="3" customFormat="1" ht="99.75">
      <c r="A129" s="420">
        <v>97</v>
      </c>
      <c r="B129" s="1288" t="s">
        <v>3511</v>
      </c>
      <c r="C129" s="1289"/>
      <c r="D129" s="441" t="s">
        <v>2059</v>
      </c>
      <c r="E129" s="420" t="s">
        <v>599</v>
      </c>
      <c r="F129" s="420">
        <v>28000</v>
      </c>
      <c r="G129" s="420">
        <v>17000</v>
      </c>
      <c r="H129" s="420">
        <v>1000</v>
      </c>
      <c r="I129" s="420"/>
      <c r="J129" s="420">
        <v>1000</v>
      </c>
      <c r="K129" s="64">
        <v>2700</v>
      </c>
      <c r="L129" s="64">
        <v>2700</v>
      </c>
      <c r="M129" s="65">
        <v>2.7</v>
      </c>
      <c r="N129" s="65">
        <v>1.8666666666666667</v>
      </c>
      <c r="O129" s="74" t="s">
        <v>38</v>
      </c>
      <c r="P129" s="74" t="s">
        <v>3512</v>
      </c>
      <c r="Q129" s="74" t="s">
        <v>3204</v>
      </c>
      <c r="R129" s="74" t="s">
        <v>3204</v>
      </c>
      <c r="S129" s="551" t="s">
        <v>89</v>
      </c>
      <c r="T129" s="420" t="s">
        <v>36</v>
      </c>
      <c r="U129" s="420" t="s">
        <v>3342</v>
      </c>
      <c r="V129" s="441"/>
    </row>
    <row r="130" spans="1:22" s="2" customFormat="1" ht="77.25" customHeight="1">
      <c r="A130" s="420">
        <v>98</v>
      </c>
      <c r="B130" s="1288" t="s">
        <v>2066</v>
      </c>
      <c r="C130" s="1289"/>
      <c r="D130" s="84" t="s">
        <v>2067</v>
      </c>
      <c r="E130" s="53" t="s">
        <v>208</v>
      </c>
      <c r="F130" s="53">
        <v>47716</v>
      </c>
      <c r="G130" s="53"/>
      <c r="H130" s="53">
        <v>11000</v>
      </c>
      <c r="I130" s="556"/>
      <c r="J130" s="420">
        <v>11000</v>
      </c>
      <c r="K130" s="64">
        <v>9167</v>
      </c>
      <c r="L130" s="64">
        <v>9167</v>
      </c>
      <c r="M130" s="65">
        <v>0.83336363636363642</v>
      </c>
      <c r="N130" s="65">
        <v>3.0303030303047152E-5</v>
      </c>
      <c r="O130" s="74" t="s">
        <v>3473</v>
      </c>
      <c r="P130" s="74" t="s">
        <v>3513</v>
      </c>
      <c r="Q130" s="74" t="s">
        <v>3204</v>
      </c>
      <c r="R130" s="74" t="s">
        <v>3204</v>
      </c>
      <c r="S130" s="533" t="s">
        <v>2068</v>
      </c>
      <c r="T130" s="557" t="s">
        <v>36</v>
      </c>
      <c r="U130" s="420" t="s">
        <v>1194</v>
      </c>
      <c r="V130" s="556"/>
    </row>
    <row r="131" spans="1:22" s="1" customFormat="1" ht="128.25">
      <c r="A131" s="420">
        <v>99</v>
      </c>
      <c r="B131" s="1288" t="s">
        <v>2069</v>
      </c>
      <c r="C131" s="1289"/>
      <c r="D131" s="441" t="s">
        <v>2070</v>
      </c>
      <c r="E131" s="420" t="s">
        <v>48</v>
      </c>
      <c r="F131" s="420">
        <v>235000</v>
      </c>
      <c r="G131" s="420">
        <v>200000</v>
      </c>
      <c r="H131" s="420">
        <v>10000</v>
      </c>
      <c r="I131" s="420"/>
      <c r="J131" s="420">
        <v>10000</v>
      </c>
      <c r="K131" s="64">
        <v>38000</v>
      </c>
      <c r="L131" s="64">
        <v>38000</v>
      </c>
      <c r="M131" s="65">
        <v>3.8</v>
      </c>
      <c r="N131" s="65">
        <v>2.9666666666666663</v>
      </c>
      <c r="O131" s="74" t="s">
        <v>3514</v>
      </c>
      <c r="P131" s="74" t="s">
        <v>3515</v>
      </c>
      <c r="Q131" s="74" t="s">
        <v>3204</v>
      </c>
      <c r="R131" s="74" t="s">
        <v>3204</v>
      </c>
      <c r="S131" s="533" t="s">
        <v>166</v>
      </c>
      <c r="T131" s="85" t="s">
        <v>36</v>
      </c>
      <c r="U131" s="420" t="s">
        <v>1194</v>
      </c>
      <c r="V131" s="441"/>
    </row>
    <row r="132" spans="1:22" s="2" customFormat="1" ht="28.5">
      <c r="A132" s="420">
        <v>100</v>
      </c>
      <c r="B132" s="1288" t="s">
        <v>2071</v>
      </c>
      <c r="C132" s="1289"/>
      <c r="D132" s="441" t="s">
        <v>2072</v>
      </c>
      <c r="E132" s="420" t="s">
        <v>48</v>
      </c>
      <c r="F132" s="420">
        <v>12000</v>
      </c>
      <c r="G132" s="420">
        <v>1500</v>
      </c>
      <c r="H132" s="53">
        <v>5000</v>
      </c>
      <c r="I132" s="53"/>
      <c r="J132" s="420">
        <v>5000</v>
      </c>
      <c r="K132" s="64">
        <v>3662</v>
      </c>
      <c r="L132" s="64">
        <v>3662</v>
      </c>
      <c r="M132" s="65">
        <v>0.73240000000000005</v>
      </c>
      <c r="N132" s="65">
        <v>-0.10093333333333332</v>
      </c>
      <c r="O132" s="74" t="s">
        <v>3516</v>
      </c>
      <c r="P132" s="74" t="s">
        <v>3517</v>
      </c>
      <c r="Q132" s="74" t="s">
        <v>3518</v>
      </c>
      <c r="R132" s="74" t="s">
        <v>3519</v>
      </c>
      <c r="S132" s="533" t="s">
        <v>2073</v>
      </c>
      <c r="T132" s="85" t="s">
        <v>187</v>
      </c>
      <c r="U132" s="420" t="s">
        <v>1194</v>
      </c>
      <c r="V132" s="441"/>
    </row>
    <row r="133" spans="1:22" s="2" customFormat="1" ht="28.5">
      <c r="A133" s="420">
        <v>101</v>
      </c>
      <c r="B133" s="1288" t="s">
        <v>2074</v>
      </c>
      <c r="C133" s="1289"/>
      <c r="D133" s="552" t="s">
        <v>2075</v>
      </c>
      <c r="E133" s="553" t="s">
        <v>48</v>
      </c>
      <c r="F133" s="553">
        <v>40000</v>
      </c>
      <c r="G133" s="53">
        <v>5000</v>
      </c>
      <c r="H133" s="53">
        <v>5000</v>
      </c>
      <c r="I133" s="53"/>
      <c r="J133" s="420">
        <v>5000</v>
      </c>
      <c r="K133" s="64">
        <v>4500</v>
      </c>
      <c r="L133" s="64">
        <v>4500</v>
      </c>
      <c r="M133" s="65">
        <v>0.9</v>
      </c>
      <c r="N133" s="65">
        <v>6.6666666666666652E-2</v>
      </c>
      <c r="O133" s="74" t="s">
        <v>38</v>
      </c>
      <c r="P133" s="74" t="s">
        <v>3520</v>
      </c>
      <c r="Q133" s="74" t="s">
        <v>3204</v>
      </c>
      <c r="R133" s="74" t="s">
        <v>3204</v>
      </c>
      <c r="S133" s="417" t="s">
        <v>166</v>
      </c>
      <c r="T133" s="85" t="s">
        <v>36</v>
      </c>
      <c r="U133" s="420" t="s">
        <v>1194</v>
      </c>
      <c r="V133" s="441"/>
    </row>
    <row r="134" spans="1:22" s="2" customFormat="1" ht="72.75" customHeight="1">
      <c r="A134" s="420">
        <v>102</v>
      </c>
      <c r="B134" s="1288" t="s">
        <v>2076</v>
      </c>
      <c r="C134" s="1289"/>
      <c r="D134" s="554" t="s">
        <v>2077</v>
      </c>
      <c r="E134" s="555" t="s">
        <v>1151</v>
      </c>
      <c r="F134" s="555">
        <v>5376</v>
      </c>
      <c r="G134" s="53">
        <v>3000</v>
      </c>
      <c r="H134" s="53">
        <v>500</v>
      </c>
      <c r="I134" s="420"/>
      <c r="J134" s="420">
        <v>500</v>
      </c>
      <c r="K134" s="64">
        <v>420</v>
      </c>
      <c r="L134" s="64">
        <v>420</v>
      </c>
      <c r="M134" s="65">
        <v>0.84</v>
      </c>
      <c r="N134" s="65">
        <v>6.6666666666665986E-3</v>
      </c>
      <c r="O134" s="74" t="s">
        <v>3521</v>
      </c>
      <c r="P134" s="74" t="s">
        <v>3522</v>
      </c>
      <c r="Q134" s="74" t="s">
        <v>3204</v>
      </c>
      <c r="R134" s="74" t="s">
        <v>3204</v>
      </c>
      <c r="S134" s="533" t="s">
        <v>2078</v>
      </c>
      <c r="T134" s="85" t="s">
        <v>36</v>
      </c>
      <c r="U134" s="53" t="s">
        <v>1194</v>
      </c>
      <c r="V134" s="441"/>
    </row>
    <row r="135" spans="1:22" s="3" customFormat="1" ht="28.5">
      <c r="A135" s="420">
        <v>103</v>
      </c>
      <c r="B135" s="1288" t="s">
        <v>2079</v>
      </c>
      <c r="C135" s="1289"/>
      <c r="D135" s="52" t="s">
        <v>1472</v>
      </c>
      <c r="E135" s="53" t="s">
        <v>34</v>
      </c>
      <c r="F135" s="53">
        <v>150000</v>
      </c>
      <c r="G135" s="53"/>
      <c r="H135" s="53">
        <v>40000</v>
      </c>
      <c r="I135" s="53"/>
      <c r="J135" s="53">
        <v>40000</v>
      </c>
      <c r="K135" s="67">
        <v>24313</v>
      </c>
      <c r="L135" s="67">
        <v>24313</v>
      </c>
      <c r="M135" s="65">
        <v>0.60782499999999995</v>
      </c>
      <c r="N135" s="65">
        <v>-0.22550833333333342</v>
      </c>
      <c r="O135" s="74" t="s">
        <v>3523</v>
      </c>
      <c r="P135" s="74" t="s">
        <v>3524</v>
      </c>
      <c r="Q135" s="74" t="s">
        <v>3204</v>
      </c>
      <c r="R135" s="74" t="s">
        <v>3204</v>
      </c>
      <c r="S135" s="84" t="s">
        <v>89</v>
      </c>
      <c r="T135" s="85" t="s">
        <v>271</v>
      </c>
      <c r="U135" s="53" t="s">
        <v>1194</v>
      </c>
      <c r="V135" s="52"/>
    </row>
    <row r="136" spans="1:22" s="3" customFormat="1" ht="114">
      <c r="A136" s="420">
        <v>104</v>
      </c>
      <c r="B136" s="1288" t="s">
        <v>2086</v>
      </c>
      <c r="C136" s="1289"/>
      <c r="D136" s="52" t="s">
        <v>2087</v>
      </c>
      <c r="E136" s="53" t="s">
        <v>729</v>
      </c>
      <c r="F136" s="53">
        <v>100000</v>
      </c>
      <c r="G136" s="53">
        <v>41650</v>
      </c>
      <c r="H136" s="53">
        <v>2000</v>
      </c>
      <c r="I136" s="53"/>
      <c r="J136" s="53">
        <v>2000</v>
      </c>
      <c r="K136" s="67">
        <v>3600</v>
      </c>
      <c r="L136" s="67">
        <v>3600</v>
      </c>
      <c r="M136" s="65">
        <v>1.8</v>
      </c>
      <c r="N136" s="65">
        <v>0.96666666666666667</v>
      </c>
      <c r="O136" s="74" t="s">
        <v>3525</v>
      </c>
      <c r="P136" s="74" t="s">
        <v>3526</v>
      </c>
      <c r="Q136" s="74" t="s">
        <v>3204</v>
      </c>
      <c r="R136" s="74" t="s">
        <v>3204</v>
      </c>
      <c r="S136" s="84" t="s">
        <v>2088</v>
      </c>
      <c r="T136" s="85" t="s">
        <v>36</v>
      </c>
      <c r="U136" s="53" t="s">
        <v>1180</v>
      </c>
      <c r="V136" s="52"/>
    </row>
    <row r="137" spans="1:22" s="3" customFormat="1" ht="57">
      <c r="A137" s="420">
        <v>105</v>
      </c>
      <c r="B137" s="1288" t="s">
        <v>2089</v>
      </c>
      <c r="C137" s="1289"/>
      <c r="D137" s="52" t="s">
        <v>2090</v>
      </c>
      <c r="E137" s="413" t="s">
        <v>64</v>
      </c>
      <c r="F137" s="53">
        <v>32000</v>
      </c>
      <c r="G137" s="53"/>
      <c r="H137" s="53">
        <v>6000</v>
      </c>
      <c r="I137" s="53"/>
      <c r="J137" s="53">
        <v>6000</v>
      </c>
      <c r="K137" s="67">
        <v>14000</v>
      </c>
      <c r="L137" s="67">
        <v>14000</v>
      </c>
      <c r="M137" s="65">
        <v>2.3333333333333335</v>
      </c>
      <c r="N137" s="65">
        <v>1.5</v>
      </c>
      <c r="O137" s="74" t="s">
        <v>3527</v>
      </c>
      <c r="P137" s="74" t="s">
        <v>3528</v>
      </c>
      <c r="Q137" s="74" t="s">
        <v>3204</v>
      </c>
      <c r="R137" s="74" t="s">
        <v>3204</v>
      </c>
      <c r="S137" s="533" t="s">
        <v>89</v>
      </c>
      <c r="T137" s="85" t="s">
        <v>90</v>
      </c>
      <c r="U137" s="53" t="s">
        <v>1180</v>
      </c>
      <c r="V137" s="52"/>
    </row>
    <row r="138" spans="1:22" s="2" customFormat="1" ht="28.5">
      <c r="A138" s="420">
        <v>106</v>
      </c>
      <c r="B138" s="1288" t="s">
        <v>2091</v>
      </c>
      <c r="C138" s="1289"/>
      <c r="D138" s="52" t="s">
        <v>2092</v>
      </c>
      <c r="E138" s="413" t="s">
        <v>208</v>
      </c>
      <c r="F138" s="53">
        <v>11600</v>
      </c>
      <c r="G138" s="53">
        <v>5000</v>
      </c>
      <c r="H138" s="53">
        <v>6600</v>
      </c>
      <c r="I138" s="53"/>
      <c r="J138" s="53">
        <v>6600</v>
      </c>
      <c r="K138" s="67">
        <v>6600</v>
      </c>
      <c r="L138" s="67">
        <v>6600</v>
      </c>
      <c r="M138" s="65">
        <v>1</v>
      </c>
      <c r="N138" s="65">
        <v>0.16666666666666663</v>
      </c>
      <c r="O138" s="74" t="s">
        <v>3529</v>
      </c>
      <c r="P138" s="74" t="s">
        <v>3530</v>
      </c>
      <c r="Q138" s="74" t="s">
        <v>3204</v>
      </c>
      <c r="R138" s="74" t="s">
        <v>3204</v>
      </c>
      <c r="S138" s="533" t="s">
        <v>2093</v>
      </c>
      <c r="T138" s="85" t="s">
        <v>36</v>
      </c>
      <c r="U138" s="53" t="s">
        <v>1180</v>
      </c>
      <c r="V138" s="52"/>
    </row>
    <row r="139" spans="1:22" s="3" customFormat="1" ht="28.5">
      <c r="A139" s="420">
        <v>107</v>
      </c>
      <c r="B139" s="1288" t="s">
        <v>2094</v>
      </c>
      <c r="C139" s="1289"/>
      <c r="D139" s="52" t="s">
        <v>2095</v>
      </c>
      <c r="E139" s="420" t="s">
        <v>34</v>
      </c>
      <c r="F139" s="420">
        <v>21000</v>
      </c>
      <c r="G139" s="53"/>
      <c r="H139" s="511">
        <v>6000</v>
      </c>
      <c r="I139" s="53"/>
      <c r="J139" s="53">
        <v>6000</v>
      </c>
      <c r="K139" s="67">
        <v>5000</v>
      </c>
      <c r="L139" s="67">
        <v>4600</v>
      </c>
      <c r="M139" s="65">
        <v>0.83333333333333337</v>
      </c>
      <c r="N139" s="65">
        <v>0</v>
      </c>
      <c r="O139" s="74" t="s">
        <v>3527</v>
      </c>
      <c r="P139" s="74" t="s">
        <v>3531</v>
      </c>
      <c r="Q139" s="74" t="s">
        <v>3204</v>
      </c>
      <c r="R139" s="74" t="s">
        <v>3204</v>
      </c>
      <c r="S139" s="533" t="s">
        <v>89</v>
      </c>
      <c r="T139" s="85" t="s">
        <v>160</v>
      </c>
      <c r="U139" s="53" t="s">
        <v>1180</v>
      </c>
      <c r="V139" s="52"/>
    </row>
    <row r="140" spans="1:22" s="3" customFormat="1" ht="50.25" customHeight="1">
      <c r="A140" s="420">
        <v>108</v>
      </c>
      <c r="B140" s="1288" t="s">
        <v>164</v>
      </c>
      <c r="C140" s="1289"/>
      <c r="D140" s="52" t="s">
        <v>2096</v>
      </c>
      <c r="E140" s="420" t="s">
        <v>34</v>
      </c>
      <c r="F140" s="53">
        <v>50000</v>
      </c>
      <c r="G140" s="420"/>
      <c r="H140" s="53">
        <v>6000</v>
      </c>
      <c r="I140" s="53"/>
      <c r="J140" s="53">
        <v>6000</v>
      </c>
      <c r="K140" s="67">
        <v>5518</v>
      </c>
      <c r="L140" s="67">
        <v>5518</v>
      </c>
      <c r="M140" s="65">
        <v>0.91966666666666663</v>
      </c>
      <c r="N140" s="65">
        <v>8.6333333333333262E-2</v>
      </c>
      <c r="O140" s="74" t="s">
        <v>38</v>
      </c>
      <c r="P140" s="74" t="s">
        <v>3532</v>
      </c>
      <c r="Q140" s="74" t="s">
        <v>3204</v>
      </c>
      <c r="R140" s="74" t="s">
        <v>3204</v>
      </c>
      <c r="S140" s="533" t="s">
        <v>89</v>
      </c>
      <c r="T140" s="85" t="s">
        <v>160</v>
      </c>
      <c r="U140" s="53" t="s">
        <v>1415</v>
      </c>
      <c r="V140" s="533"/>
    </row>
    <row r="141" spans="1:22" s="2" customFormat="1" ht="28.5">
      <c r="A141" s="420">
        <v>109</v>
      </c>
      <c r="B141" s="1288" t="s">
        <v>1004</v>
      </c>
      <c r="C141" s="1289"/>
      <c r="D141" s="416" t="s">
        <v>2097</v>
      </c>
      <c r="E141" s="413" t="s">
        <v>599</v>
      </c>
      <c r="F141" s="413">
        <v>100000</v>
      </c>
      <c r="G141" s="413">
        <v>40000</v>
      </c>
      <c r="H141" s="413">
        <v>10000</v>
      </c>
      <c r="I141" s="413"/>
      <c r="J141" s="413">
        <v>10000</v>
      </c>
      <c r="K141" s="103">
        <v>8485</v>
      </c>
      <c r="L141" s="103">
        <v>8485</v>
      </c>
      <c r="M141" s="65">
        <v>0.84850000000000003</v>
      </c>
      <c r="N141" s="65">
        <v>1.5166666666666662E-2</v>
      </c>
      <c r="O141" s="74" t="s">
        <v>38</v>
      </c>
      <c r="P141" s="74" t="s">
        <v>3533</v>
      </c>
      <c r="Q141" s="74" t="s">
        <v>3204</v>
      </c>
      <c r="R141" s="74" t="s">
        <v>3204</v>
      </c>
      <c r="S141" s="417" t="s">
        <v>2098</v>
      </c>
      <c r="T141" s="85" t="s">
        <v>36</v>
      </c>
      <c r="U141" s="53" t="s">
        <v>1415</v>
      </c>
      <c r="V141" s="441"/>
    </row>
    <row r="142" spans="1:22" s="2" customFormat="1" ht="71.25">
      <c r="A142" s="420">
        <v>110</v>
      </c>
      <c r="B142" s="1288" t="s">
        <v>3534</v>
      </c>
      <c r="C142" s="1289"/>
      <c r="D142" s="52" t="s">
        <v>3535</v>
      </c>
      <c r="E142" s="413" t="s">
        <v>1151</v>
      </c>
      <c r="F142" s="413">
        <v>21620</v>
      </c>
      <c r="G142" s="413">
        <v>13000</v>
      </c>
      <c r="H142" s="413">
        <v>1000</v>
      </c>
      <c r="I142" s="413"/>
      <c r="J142" s="420">
        <v>1000</v>
      </c>
      <c r="K142" s="64">
        <v>487</v>
      </c>
      <c r="L142" s="64">
        <v>487</v>
      </c>
      <c r="M142" s="65">
        <v>0.48699999999999999</v>
      </c>
      <c r="N142" s="65">
        <v>-0.34633333333333338</v>
      </c>
      <c r="O142" s="74" t="s">
        <v>3536</v>
      </c>
      <c r="P142" s="74" t="s">
        <v>3537</v>
      </c>
      <c r="Q142" s="74" t="s">
        <v>3538</v>
      </c>
      <c r="R142" s="74" t="s">
        <v>3539</v>
      </c>
      <c r="S142" s="533" t="s">
        <v>3540</v>
      </c>
      <c r="T142" s="420" t="s">
        <v>36</v>
      </c>
      <c r="U142" s="53" t="s">
        <v>1415</v>
      </c>
      <c r="V142" s="441"/>
    </row>
    <row r="143" spans="1:22" s="2" customFormat="1" ht="78.75" customHeight="1">
      <c r="A143" s="420">
        <v>111</v>
      </c>
      <c r="B143" s="1288" t="s">
        <v>172</v>
      </c>
      <c r="C143" s="1289"/>
      <c r="D143" s="416" t="s">
        <v>173</v>
      </c>
      <c r="E143" s="413" t="s">
        <v>208</v>
      </c>
      <c r="F143" s="413">
        <v>60800</v>
      </c>
      <c r="G143" s="413">
        <v>25000</v>
      </c>
      <c r="H143" s="413">
        <v>10000</v>
      </c>
      <c r="I143" s="413"/>
      <c r="J143" s="413">
        <v>10000</v>
      </c>
      <c r="K143" s="103">
        <v>9266</v>
      </c>
      <c r="L143" s="103">
        <v>9266</v>
      </c>
      <c r="M143" s="65">
        <v>0.92659999999999998</v>
      </c>
      <c r="N143" s="65">
        <v>9.3266666666666609E-2</v>
      </c>
      <c r="O143" s="74" t="s">
        <v>38</v>
      </c>
      <c r="P143" s="74" t="s">
        <v>3541</v>
      </c>
      <c r="Q143" s="74" t="s">
        <v>3204</v>
      </c>
      <c r="R143" s="74" t="s">
        <v>3204</v>
      </c>
      <c r="S143" s="533" t="s">
        <v>731</v>
      </c>
      <c r="T143" s="85" t="s">
        <v>36</v>
      </c>
      <c r="U143" s="53" t="s">
        <v>1415</v>
      </c>
      <c r="V143" s="441"/>
    </row>
    <row r="144" spans="1:22" s="3" customFormat="1" ht="42.75">
      <c r="A144" s="420">
        <v>112</v>
      </c>
      <c r="B144" s="1288" t="s">
        <v>2099</v>
      </c>
      <c r="C144" s="1289"/>
      <c r="D144" s="52" t="s">
        <v>2100</v>
      </c>
      <c r="E144" s="53" t="s">
        <v>1717</v>
      </c>
      <c r="F144" s="53">
        <v>6000</v>
      </c>
      <c r="G144" s="53">
        <v>1400</v>
      </c>
      <c r="H144" s="53">
        <v>4600</v>
      </c>
      <c r="I144" s="53"/>
      <c r="J144" s="53">
        <v>4600</v>
      </c>
      <c r="K144" s="67">
        <v>4176</v>
      </c>
      <c r="L144" s="67">
        <v>4176</v>
      </c>
      <c r="M144" s="65">
        <v>0.90782608695652178</v>
      </c>
      <c r="N144" s="65">
        <v>7.4492753623188412E-2</v>
      </c>
      <c r="O144" s="74" t="s">
        <v>3542</v>
      </c>
      <c r="P144" s="74" t="s">
        <v>3543</v>
      </c>
      <c r="Q144" s="74" t="s">
        <v>3204</v>
      </c>
      <c r="R144" s="74" t="s">
        <v>3204</v>
      </c>
      <c r="S144" s="84" t="s">
        <v>2101</v>
      </c>
      <c r="T144" s="85" t="s">
        <v>36</v>
      </c>
      <c r="U144" s="53" t="s">
        <v>1415</v>
      </c>
      <c r="V144" s="52"/>
    </row>
    <row r="145" spans="1:22" s="3" customFormat="1" ht="42.75">
      <c r="A145" s="420">
        <v>113</v>
      </c>
      <c r="B145" s="1288" t="s">
        <v>2102</v>
      </c>
      <c r="C145" s="1289"/>
      <c r="D145" s="52" t="s">
        <v>2103</v>
      </c>
      <c r="E145" s="420" t="s">
        <v>1717</v>
      </c>
      <c r="F145" s="53">
        <v>15000</v>
      </c>
      <c r="G145" s="420">
        <v>2000</v>
      </c>
      <c r="H145" s="53">
        <v>13000</v>
      </c>
      <c r="I145" s="53"/>
      <c r="J145" s="53">
        <v>13000</v>
      </c>
      <c r="K145" s="67">
        <v>3700</v>
      </c>
      <c r="L145" s="67">
        <v>3700</v>
      </c>
      <c r="M145" s="65">
        <v>0.2846153846153846</v>
      </c>
      <c r="N145" s="65">
        <v>-0.54871794871794877</v>
      </c>
      <c r="O145" s="74" t="s">
        <v>3544</v>
      </c>
      <c r="P145" s="74" t="s">
        <v>3545</v>
      </c>
      <c r="Q145" s="74" t="s">
        <v>3204</v>
      </c>
      <c r="R145" s="74" t="s">
        <v>3204</v>
      </c>
      <c r="S145" s="533" t="s">
        <v>2104</v>
      </c>
      <c r="T145" s="85" t="s">
        <v>36</v>
      </c>
      <c r="U145" s="53" t="s">
        <v>1415</v>
      </c>
      <c r="V145" s="441"/>
    </row>
    <row r="146" spans="1:22" s="3" customFormat="1" ht="39" customHeight="1">
      <c r="A146" s="420">
        <v>114</v>
      </c>
      <c r="B146" s="1288" t="s">
        <v>2110</v>
      </c>
      <c r="C146" s="1289"/>
      <c r="D146" s="52" t="s">
        <v>2111</v>
      </c>
      <c r="E146" s="53" t="s">
        <v>48</v>
      </c>
      <c r="F146" s="53">
        <v>20000</v>
      </c>
      <c r="G146" s="53">
        <v>10000</v>
      </c>
      <c r="H146" s="53">
        <v>5000</v>
      </c>
      <c r="I146" s="53"/>
      <c r="J146" s="420">
        <v>5000</v>
      </c>
      <c r="K146" s="64">
        <v>4700</v>
      </c>
      <c r="L146" s="64">
        <v>4700</v>
      </c>
      <c r="M146" s="65">
        <v>0.94</v>
      </c>
      <c r="N146" s="65">
        <v>0.10666666666666658</v>
      </c>
      <c r="O146" s="74" t="s">
        <v>38</v>
      </c>
      <c r="P146" s="74" t="s">
        <v>3546</v>
      </c>
      <c r="Q146" s="74" t="s">
        <v>3204</v>
      </c>
      <c r="R146" s="74" t="s">
        <v>3204</v>
      </c>
      <c r="S146" s="417" t="s">
        <v>214</v>
      </c>
      <c r="T146" s="85" t="s">
        <v>36</v>
      </c>
      <c r="U146" s="53" t="s">
        <v>1381</v>
      </c>
      <c r="V146" s="441"/>
    </row>
    <row r="147" spans="1:22" s="3" customFormat="1" ht="91.5" customHeight="1">
      <c r="A147" s="420">
        <v>115</v>
      </c>
      <c r="B147" s="1288" t="s">
        <v>2112</v>
      </c>
      <c r="C147" s="1289"/>
      <c r="D147" s="52" t="s">
        <v>2113</v>
      </c>
      <c r="E147" s="53" t="s">
        <v>599</v>
      </c>
      <c r="F147" s="53">
        <v>165000</v>
      </c>
      <c r="G147" s="53">
        <v>42000</v>
      </c>
      <c r="H147" s="53">
        <v>20000</v>
      </c>
      <c r="I147" s="53"/>
      <c r="J147" s="420">
        <v>20000</v>
      </c>
      <c r="K147" s="64">
        <v>16700</v>
      </c>
      <c r="L147" s="64">
        <v>16700</v>
      </c>
      <c r="M147" s="65">
        <v>0.83499999999999996</v>
      </c>
      <c r="N147" s="65">
        <v>1.6666666666665941E-3</v>
      </c>
      <c r="O147" s="74" t="s">
        <v>38</v>
      </c>
      <c r="P147" s="74" t="s">
        <v>3547</v>
      </c>
      <c r="Q147" s="74" t="s">
        <v>3204</v>
      </c>
      <c r="R147" s="74" t="s">
        <v>3204</v>
      </c>
      <c r="S147" s="417" t="s">
        <v>89</v>
      </c>
      <c r="T147" s="85" t="s">
        <v>36</v>
      </c>
      <c r="U147" s="53" t="s">
        <v>1381</v>
      </c>
      <c r="V147" s="441"/>
    </row>
    <row r="148" spans="1:22" s="2" customFormat="1" ht="45" customHeight="1">
      <c r="A148" s="420">
        <v>116</v>
      </c>
      <c r="B148" s="1288" t="s">
        <v>2114</v>
      </c>
      <c r="C148" s="1289"/>
      <c r="D148" s="52" t="s">
        <v>2115</v>
      </c>
      <c r="E148" s="53" t="s">
        <v>1665</v>
      </c>
      <c r="F148" s="53">
        <v>12000</v>
      </c>
      <c r="G148" s="53">
        <v>5500</v>
      </c>
      <c r="H148" s="53">
        <v>6500</v>
      </c>
      <c r="I148" s="420"/>
      <c r="J148" s="420">
        <v>6500</v>
      </c>
      <c r="K148" s="64">
        <v>5450</v>
      </c>
      <c r="L148" s="64">
        <v>5450</v>
      </c>
      <c r="M148" s="65">
        <v>0.83846153846153848</v>
      </c>
      <c r="N148" s="65">
        <v>5.12820512820511E-3</v>
      </c>
      <c r="O148" s="74" t="s">
        <v>38</v>
      </c>
      <c r="P148" s="74" t="s">
        <v>3548</v>
      </c>
      <c r="Q148" s="74" t="s">
        <v>3204</v>
      </c>
      <c r="R148" s="74" t="s">
        <v>3204</v>
      </c>
      <c r="S148" s="417" t="s">
        <v>214</v>
      </c>
      <c r="T148" s="85" t="s">
        <v>36</v>
      </c>
      <c r="U148" s="53" t="s">
        <v>1381</v>
      </c>
      <c r="V148" s="441"/>
    </row>
    <row r="149" spans="1:22" s="2" customFormat="1" ht="71.25">
      <c r="A149" s="420">
        <v>117</v>
      </c>
      <c r="B149" s="1288" t="s">
        <v>2116</v>
      </c>
      <c r="C149" s="1289"/>
      <c r="D149" s="52" t="s">
        <v>2117</v>
      </c>
      <c r="E149" s="53" t="s">
        <v>208</v>
      </c>
      <c r="F149" s="53">
        <v>34583</v>
      </c>
      <c r="G149" s="53">
        <v>5000</v>
      </c>
      <c r="H149" s="53">
        <v>15000</v>
      </c>
      <c r="I149" s="420"/>
      <c r="J149" s="53">
        <v>15000</v>
      </c>
      <c r="K149" s="67">
        <v>12500</v>
      </c>
      <c r="L149" s="67">
        <v>12500</v>
      </c>
      <c r="M149" s="65">
        <v>0.83333333333333337</v>
      </c>
      <c r="N149" s="65">
        <v>0</v>
      </c>
      <c r="O149" s="74" t="s">
        <v>38</v>
      </c>
      <c r="P149" s="74" t="s">
        <v>3549</v>
      </c>
      <c r="Q149" s="74" t="s">
        <v>3204</v>
      </c>
      <c r="R149" s="74" t="s">
        <v>3204</v>
      </c>
      <c r="S149" s="417" t="s">
        <v>89</v>
      </c>
      <c r="T149" s="85" t="s">
        <v>36</v>
      </c>
      <c r="U149" s="53" t="s">
        <v>1381</v>
      </c>
      <c r="V149" s="441"/>
    </row>
    <row r="150" spans="1:22" s="2" customFormat="1" ht="71.25">
      <c r="A150" s="420">
        <v>118</v>
      </c>
      <c r="B150" s="1288" t="s">
        <v>2118</v>
      </c>
      <c r="C150" s="1289"/>
      <c r="D150" s="52" t="s">
        <v>2119</v>
      </c>
      <c r="E150" s="53" t="s">
        <v>1665</v>
      </c>
      <c r="F150" s="53">
        <v>20000</v>
      </c>
      <c r="G150" s="53">
        <v>18200</v>
      </c>
      <c r="H150" s="53">
        <v>1800</v>
      </c>
      <c r="I150" s="420"/>
      <c r="J150" s="420">
        <v>1800</v>
      </c>
      <c r="K150" s="64">
        <v>1800</v>
      </c>
      <c r="L150" s="64">
        <v>1800</v>
      </c>
      <c r="M150" s="65">
        <v>1</v>
      </c>
      <c r="N150" s="65">
        <v>0.16666666666666663</v>
      </c>
      <c r="O150" s="74" t="s">
        <v>38</v>
      </c>
      <c r="P150" s="74" t="s">
        <v>3550</v>
      </c>
      <c r="Q150" s="74" t="s">
        <v>3204</v>
      </c>
      <c r="R150" s="74" t="s">
        <v>3204</v>
      </c>
      <c r="S150" s="417" t="s">
        <v>214</v>
      </c>
      <c r="T150" s="85" t="s">
        <v>36</v>
      </c>
      <c r="U150" s="53" t="s">
        <v>1381</v>
      </c>
      <c r="V150" s="441"/>
    </row>
    <row r="151" spans="1:22" s="2" customFormat="1" ht="42.75">
      <c r="A151" s="420">
        <v>119</v>
      </c>
      <c r="B151" s="1288" t="s">
        <v>2120</v>
      </c>
      <c r="C151" s="1289"/>
      <c r="D151" s="441" t="s">
        <v>2121</v>
      </c>
      <c r="E151" s="53" t="s">
        <v>2122</v>
      </c>
      <c r="F151" s="53">
        <v>200000</v>
      </c>
      <c r="G151" s="53">
        <v>20000</v>
      </c>
      <c r="H151" s="53">
        <v>10000</v>
      </c>
      <c r="I151" s="53">
        <v>10000</v>
      </c>
      <c r="J151" s="420"/>
      <c r="K151" s="64">
        <v>8400</v>
      </c>
      <c r="L151" s="64">
        <v>8400</v>
      </c>
      <c r="M151" s="65">
        <v>0.84</v>
      </c>
      <c r="N151" s="65">
        <v>6.6666666666665986E-3</v>
      </c>
      <c r="O151" s="74" t="s">
        <v>38</v>
      </c>
      <c r="P151" s="74" t="s">
        <v>3551</v>
      </c>
      <c r="Q151" s="74" t="s">
        <v>3204</v>
      </c>
      <c r="R151" s="74" t="s">
        <v>3204</v>
      </c>
      <c r="S151" s="533" t="s">
        <v>214</v>
      </c>
      <c r="T151" s="85" t="s">
        <v>36</v>
      </c>
      <c r="U151" s="420" t="s">
        <v>1381</v>
      </c>
      <c r="V151" s="52"/>
    </row>
    <row r="152" spans="1:22" s="4" customFormat="1" ht="28.5">
      <c r="A152" s="420">
        <v>120</v>
      </c>
      <c r="B152" s="1288" t="s">
        <v>2123</v>
      </c>
      <c r="C152" s="1289"/>
      <c r="D152" s="52" t="s">
        <v>2124</v>
      </c>
      <c r="E152" s="53" t="s">
        <v>208</v>
      </c>
      <c r="F152" s="53">
        <v>22000</v>
      </c>
      <c r="G152" s="53">
        <v>7000</v>
      </c>
      <c r="H152" s="53">
        <v>5000</v>
      </c>
      <c r="I152" s="420"/>
      <c r="J152" s="420">
        <v>5000</v>
      </c>
      <c r="K152" s="64">
        <v>4200</v>
      </c>
      <c r="L152" s="64">
        <v>4200</v>
      </c>
      <c r="M152" s="65">
        <v>0.84</v>
      </c>
      <c r="N152" s="65">
        <v>6.6666666666665986E-3</v>
      </c>
      <c r="O152" s="74" t="s">
        <v>38</v>
      </c>
      <c r="P152" s="74" t="s">
        <v>3552</v>
      </c>
      <c r="Q152" s="74" t="s">
        <v>3204</v>
      </c>
      <c r="R152" s="74" t="s">
        <v>3204</v>
      </c>
      <c r="S152" s="533" t="s">
        <v>89</v>
      </c>
      <c r="T152" s="85" t="s">
        <v>36</v>
      </c>
      <c r="U152" s="53" t="s">
        <v>1381</v>
      </c>
      <c r="V152" s="441"/>
    </row>
    <row r="153" spans="1:22" s="4" customFormat="1" ht="28.5">
      <c r="A153" s="420">
        <v>121</v>
      </c>
      <c r="B153" s="1288" t="s">
        <v>2125</v>
      </c>
      <c r="C153" s="1289"/>
      <c r="D153" s="52" t="s">
        <v>2126</v>
      </c>
      <c r="E153" s="53" t="s">
        <v>1717</v>
      </c>
      <c r="F153" s="53">
        <v>4000</v>
      </c>
      <c r="G153" s="53">
        <v>3000</v>
      </c>
      <c r="H153" s="53">
        <v>1000</v>
      </c>
      <c r="I153" s="420"/>
      <c r="J153" s="420">
        <v>1000</v>
      </c>
      <c r="K153" s="64">
        <v>1150</v>
      </c>
      <c r="L153" s="64">
        <v>1150</v>
      </c>
      <c r="M153" s="65">
        <v>1.1499999999999999</v>
      </c>
      <c r="N153" s="65">
        <v>0.31666666666666654</v>
      </c>
      <c r="O153" s="74" t="s">
        <v>38</v>
      </c>
      <c r="P153" s="74" t="s">
        <v>3553</v>
      </c>
      <c r="Q153" s="74" t="s">
        <v>3204</v>
      </c>
      <c r="R153" s="74" t="s">
        <v>3204</v>
      </c>
      <c r="S153" s="533" t="s">
        <v>214</v>
      </c>
      <c r="T153" s="85" t="s">
        <v>36</v>
      </c>
      <c r="U153" s="53" t="s">
        <v>1381</v>
      </c>
      <c r="V153" s="441"/>
    </row>
    <row r="154" spans="1:22" s="4" customFormat="1" ht="28.5">
      <c r="A154" s="420">
        <v>122</v>
      </c>
      <c r="B154" s="1288" t="s">
        <v>2127</v>
      </c>
      <c r="C154" s="1289"/>
      <c r="D154" s="52" t="s">
        <v>2128</v>
      </c>
      <c r="E154" s="53" t="s">
        <v>1726</v>
      </c>
      <c r="F154" s="53">
        <v>6000</v>
      </c>
      <c r="G154" s="53">
        <v>3200</v>
      </c>
      <c r="H154" s="53">
        <v>2800</v>
      </c>
      <c r="I154" s="420"/>
      <c r="J154" s="420">
        <v>2800</v>
      </c>
      <c r="K154" s="64">
        <v>3220</v>
      </c>
      <c r="L154" s="64">
        <v>3220</v>
      </c>
      <c r="M154" s="65">
        <v>1.1499999999999999</v>
      </c>
      <c r="N154" s="65">
        <v>0.31666666666666654</v>
      </c>
      <c r="O154" s="74" t="s">
        <v>38</v>
      </c>
      <c r="P154" s="74" t="s">
        <v>3553</v>
      </c>
      <c r="Q154" s="74" t="s">
        <v>3204</v>
      </c>
      <c r="R154" s="74" t="s">
        <v>3204</v>
      </c>
      <c r="S154" s="533" t="s">
        <v>214</v>
      </c>
      <c r="T154" s="85" t="s">
        <v>36</v>
      </c>
      <c r="U154" s="53" t="s">
        <v>1381</v>
      </c>
      <c r="V154" s="441"/>
    </row>
    <row r="155" spans="1:22" s="3" customFormat="1" ht="28.5">
      <c r="A155" s="420">
        <v>123</v>
      </c>
      <c r="B155" s="1288" t="s">
        <v>2129</v>
      </c>
      <c r="C155" s="1289"/>
      <c r="D155" s="52" t="s">
        <v>2130</v>
      </c>
      <c r="E155" s="53" t="s">
        <v>208</v>
      </c>
      <c r="F155" s="53">
        <v>22000</v>
      </c>
      <c r="G155" s="53">
        <v>3500</v>
      </c>
      <c r="H155" s="53">
        <v>8000</v>
      </c>
      <c r="I155" s="53"/>
      <c r="J155" s="420">
        <v>8000</v>
      </c>
      <c r="K155" s="64">
        <v>6700</v>
      </c>
      <c r="L155" s="64">
        <v>6700</v>
      </c>
      <c r="M155" s="65">
        <v>0.83750000000000002</v>
      </c>
      <c r="N155" s="65">
        <v>4.1666666666666519E-3</v>
      </c>
      <c r="O155" s="74" t="s">
        <v>38</v>
      </c>
      <c r="P155" s="74" t="s">
        <v>3552</v>
      </c>
      <c r="Q155" s="74" t="s">
        <v>3204</v>
      </c>
      <c r="R155" s="74" t="s">
        <v>3204</v>
      </c>
      <c r="S155" s="533" t="s">
        <v>89</v>
      </c>
      <c r="T155" s="420" t="s">
        <v>36</v>
      </c>
      <c r="U155" s="53" t="s">
        <v>1381</v>
      </c>
      <c r="V155" s="441"/>
    </row>
    <row r="156" spans="1:22" s="3" customFormat="1" ht="42.75">
      <c r="A156" s="420">
        <v>124</v>
      </c>
      <c r="B156" s="1288" t="s">
        <v>2133</v>
      </c>
      <c r="C156" s="1289"/>
      <c r="D156" s="52" t="s">
        <v>2134</v>
      </c>
      <c r="E156" s="53" t="s">
        <v>34</v>
      </c>
      <c r="F156" s="53">
        <v>5400</v>
      </c>
      <c r="G156" s="53"/>
      <c r="H156" s="53">
        <v>2100</v>
      </c>
      <c r="I156" s="53"/>
      <c r="J156" s="420">
        <v>2100</v>
      </c>
      <c r="K156" s="64">
        <v>1130</v>
      </c>
      <c r="L156" s="64">
        <v>1180</v>
      </c>
      <c r="M156" s="65">
        <v>0.53809523809523807</v>
      </c>
      <c r="N156" s="65">
        <v>-0.2952380952380953</v>
      </c>
      <c r="O156" s="74" t="s">
        <v>3554</v>
      </c>
      <c r="P156" s="74" t="s">
        <v>3555</v>
      </c>
      <c r="Q156" s="74" t="s">
        <v>3556</v>
      </c>
      <c r="R156" s="74" t="s">
        <v>3557</v>
      </c>
      <c r="S156" s="533" t="s">
        <v>2140</v>
      </c>
      <c r="T156" s="420" t="s">
        <v>160</v>
      </c>
      <c r="U156" s="53" t="s">
        <v>1556</v>
      </c>
      <c r="V156" s="441"/>
    </row>
    <row r="157" spans="1:22" s="3" customFormat="1" ht="42.75">
      <c r="A157" s="420">
        <v>125</v>
      </c>
      <c r="B157" s="1288" t="s">
        <v>2136</v>
      </c>
      <c r="C157" s="1289"/>
      <c r="D157" s="52" t="s">
        <v>2137</v>
      </c>
      <c r="E157" s="53" t="s">
        <v>34</v>
      </c>
      <c r="F157" s="53">
        <v>5000</v>
      </c>
      <c r="G157" s="53"/>
      <c r="H157" s="53">
        <v>2000</v>
      </c>
      <c r="I157" s="53"/>
      <c r="J157" s="420">
        <v>2000</v>
      </c>
      <c r="K157" s="64">
        <v>350</v>
      </c>
      <c r="L157" s="64">
        <v>380</v>
      </c>
      <c r="M157" s="65">
        <v>0.17499999999999999</v>
      </c>
      <c r="N157" s="65">
        <v>-0.65833333333333344</v>
      </c>
      <c r="O157" s="74" t="s">
        <v>3558</v>
      </c>
      <c r="P157" s="74" t="s">
        <v>3559</v>
      </c>
      <c r="Q157" s="74" t="s">
        <v>3560</v>
      </c>
      <c r="R157" s="74" t="s">
        <v>3557</v>
      </c>
      <c r="S157" s="533" t="s">
        <v>2140</v>
      </c>
      <c r="T157" s="420" t="s">
        <v>106</v>
      </c>
      <c r="U157" s="53" t="s">
        <v>1556</v>
      </c>
      <c r="V157" s="441"/>
    </row>
    <row r="158" spans="1:22" s="3" customFormat="1" ht="57">
      <c r="A158" s="420">
        <v>126</v>
      </c>
      <c r="B158" s="1288" t="s">
        <v>2138</v>
      </c>
      <c r="C158" s="1289"/>
      <c r="D158" s="52" t="s">
        <v>2139</v>
      </c>
      <c r="E158" s="420" t="s">
        <v>48</v>
      </c>
      <c r="F158" s="53">
        <v>23400</v>
      </c>
      <c r="G158" s="420">
        <v>9100</v>
      </c>
      <c r="H158" s="53">
        <v>6000</v>
      </c>
      <c r="I158" s="53"/>
      <c r="J158" s="53">
        <v>6000</v>
      </c>
      <c r="K158" s="67">
        <v>5310</v>
      </c>
      <c r="L158" s="67">
        <v>5340</v>
      </c>
      <c r="M158" s="65">
        <v>0.88500000000000001</v>
      </c>
      <c r="N158" s="65">
        <v>5.1666666666666639E-2</v>
      </c>
      <c r="O158" s="74" t="s">
        <v>3561</v>
      </c>
      <c r="P158" s="74" t="s">
        <v>3562</v>
      </c>
      <c r="Q158" s="74" t="s">
        <v>3204</v>
      </c>
      <c r="R158" s="74" t="s">
        <v>3204</v>
      </c>
      <c r="S158" s="533" t="s">
        <v>2140</v>
      </c>
      <c r="T158" s="85" t="s">
        <v>36</v>
      </c>
      <c r="U158" s="53" t="s">
        <v>1556</v>
      </c>
      <c r="V158" s="441"/>
    </row>
    <row r="159" spans="1:22" s="3" customFormat="1" ht="85.5">
      <c r="A159" s="420">
        <v>127</v>
      </c>
      <c r="B159" s="1288" t="s">
        <v>2141</v>
      </c>
      <c r="C159" s="1289"/>
      <c r="D159" s="52" t="s">
        <v>2142</v>
      </c>
      <c r="E159" s="420" t="s">
        <v>1726</v>
      </c>
      <c r="F159" s="53">
        <v>60000</v>
      </c>
      <c r="G159" s="420">
        <v>43700</v>
      </c>
      <c r="H159" s="53">
        <v>15000</v>
      </c>
      <c r="I159" s="53"/>
      <c r="J159" s="53">
        <v>15000</v>
      </c>
      <c r="K159" s="67">
        <v>13380</v>
      </c>
      <c r="L159" s="67">
        <v>13420</v>
      </c>
      <c r="M159" s="65">
        <v>0.89200000000000002</v>
      </c>
      <c r="N159" s="65">
        <v>5.8666666666666645E-2</v>
      </c>
      <c r="O159" s="74" t="s">
        <v>3563</v>
      </c>
      <c r="P159" s="74" t="s">
        <v>3564</v>
      </c>
      <c r="Q159" s="74" t="s">
        <v>3204</v>
      </c>
      <c r="R159" s="74" t="s">
        <v>3204</v>
      </c>
      <c r="S159" s="533" t="s">
        <v>2140</v>
      </c>
      <c r="T159" s="85" t="s">
        <v>36</v>
      </c>
      <c r="U159" s="53" t="s">
        <v>1556</v>
      </c>
      <c r="V159" s="441"/>
    </row>
    <row r="160" spans="1:22" s="3" customFormat="1" ht="57">
      <c r="A160" s="420">
        <v>128</v>
      </c>
      <c r="B160" s="1288" t="s">
        <v>2143</v>
      </c>
      <c r="C160" s="1289"/>
      <c r="D160" s="52" t="s">
        <v>2144</v>
      </c>
      <c r="E160" s="420" t="s">
        <v>208</v>
      </c>
      <c r="F160" s="53">
        <v>20000</v>
      </c>
      <c r="G160" s="420">
        <v>2900</v>
      </c>
      <c r="H160" s="53">
        <v>8000</v>
      </c>
      <c r="I160" s="53"/>
      <c r="J160" s="53">
        <v>8000</v>
      </c>
      <c r="K160" s="67">
        <v>7010</v>
      </c>
      <c r="L160" s="67">
        <v>7080</v>
      </c>
      <c r="M160" s="65">
        <v>0.87624999999999997</v>
      </c>
      <c r="N160" s="65">
        <v>4.2916666666666603E-2</v>
      </c>
      <c r="O160" s="74" t="s">
        <v>3565</v>
      </c>
      <c r="P160" s="74" t="s">
        <v>3566</v>
      </c>
      <c r="Q160" s="74" t="s">
        <v>3204</v>
      </c>
      <c r="R160" s="74" t="s">
        <v>3204</v>
      </c>
      <c r="S160" s="533" t="s">
        <v>2140</v>
      </c>
      <c r="T160" s="85" t="s">
        <v>36</v>
      </c>
      <c r="U160" s="53" t="s">
        <v>1556</v>
      </c>
      <c r="V160" s="441"/>
    </row>
    <row r="161" spans="1:22" s="2" customFormat="1" ht="71.25">
      <c r="A161" s="420">
        <v>129</v>
      </c>
      <c r="B161" s="1288" t="s">
        <v>2145</v>
      </c>
      <c r="C161" s="1289"/>
      <c r="D161" s="52" t="s">
        <v>2146</v>
      </c>
      <c r="E161" s="420" t="s">
        <v>79</v>
      </c>
      <c r="F161" s="53">
        <v>31000</v>
      </c>
      <c r="G161" s="420">
        <v>11890</v>
      </c>
      <c r="H161" s="53">
        <v>15000</v>
      </c>
      <c r="I161" s="53"/>
      <c r="J161" s="53">
        <v>15000</v>
      </c>
      <c r="K161" s="67">
        <v>13150</v>
      </c>
      <c r="L161" s="67">
        <v>13210</v>
      </c>
      <c r="M161" s="65">
        <v>0.87666666666666671</v>
      </c>
      <c r="N161" s="65">
        <v>4.3333333333333335E-2</v>
      </c>
      <c r="O161" s="74" t="s">
        <v>3567</v>
      </c>
      <c r="P161" s="74" t="s">
        <v>3568</v>
      </c>
      <c r="Q161" s="74" t="s">
        <v>3204</v>
      </c>
      <c r="R161" s="74" t="s">
        <v>3204</v>
      </c>
      <c r="S161" s="533" t="s">
        <v>2140</v>
      </c>
      <c r="T161" s="85" t="s">
        <v>36</v>
      </c>
      <c r="U161" s="53" t="s">
        <v>1556</v>
      </c>
      <c r="V161" s="441"/>
    </row>
    <row r="162" spans="1:22" s="2" customFormat="1" ht="24.95" customHeight="1">
      <c r="A162" s="506" t="s">
        <v>190</v>
      </c>
      <c r="B162" s="1304" t="s">
        <v>3569</v>
      </c>
      <c r="C162" s="1305"/>
      <c r="D162" s="52"/>
      <c r="E162" s="420"/>
      <c r="F162" s="506">
        <v>2960362.31</v>
      </c>
      <c r="G162" s="506">
        <v>1145645</v>
      </c>
      <c r="H162" s="506">
        <v>516008</v>
      </c>
      <c r="I162" s="506">
        <v>0</v>
      </c>
      <c r="J162" s="506">
        <v>516008</v>
      </c>
      <c r="K162" s="61">
        <v>454631</v>
      </c>
      <c r="L162" s="61">
        <v>455971</v>
      </c>
      <c r="M162" s="59">
        <v>0.88105416970279526</v>
      </c>
      <c r="N162" s="59">
        <v>4.7720836369461894E-2</v>
      </c>
      <c r="O162" s="74"/>
      <c r="P162" s="74"/>
      <c r="Q162" s="74"/>
      <c r="R162" s="74"/>
      <c r="S162" s="533"/>
      <c r="T162" s="85"/>
      <c r="U162" s="53"/>
      <c r="V162" s="441"/>
    </row>
    <row r="163" spans="1:22" s="2" customFormat="1" ht="156.75">
      <c r="A163" s="1290">
        <v>130</v>
      </c>
      <c r="B163" s="1273" t="s">
        <v>2148</v>
      </c>
      <c r="C163" s="533" t="s">
        <v>3570</v>
      </c>
      <c r="D163" s="509" t="s">
        <v>3571</v>
      </c>
      <c r="E163" s="420" t="s">
        <v>714</v>
      </c>
      <c r="F163" s="53">
        <v>218000</v>
      </c>
      <c r="G163" s="420">
        <v>109000</v>
      </c>
      <c r="H163" s="53">
        <v>3000</v>
      </c>
      <c r="I163" s="53"/>
      <c r="J163" s="53">
        <v>3000</v>
      </c>
      <c r="K163" s="67">
        <v>3000</v>
      </c>
      <c r="L163" s="67">
        <v>3000</v>
      </c>
      <c r="M163" s="65">
        <v>1</v>
      </c>
      <c r="N163" s="65">
        <v>0.16666666666666663</v>
      </c>
      <c r="O163" s="74" t="s">
        <v>38</v>
      </c>
      <c r="P163" s="74" t="s">
        <v>3572</v>
      </c>
      <c r="Q163" s="74" t="s">
        <v>3204</v>
      </c>
      <c r="R163" s="74" t="s">
        <v>3204</v>
      </c>
      <c r="S163" s="533" t="s">
        <v>2150</v>
      </c>
      <c r="T163" s="85" t="s">
        <v>36</v>
      </c>
      <c r="U163" s="53" t="s">
        <v>1399</v>
      </c>
      <c r="V163" s="441"/>
    </row>
    <row r="164" spans="1:22" s="2" customFormat="1" ht="57">
      <c r="A164" s="1292"/>
      <c r="B164" s="1274"/>
      <c r="C164" s="533" t="s">
        <v>3573</v>
      </c>
      <c r="D164" s="509" t="s">
        <v>3574</v>
      </c>
      <c r="E164" s="420" t="s">
        <v>883</v>
      </c>
      <c r="F164" s="53">
        <v>60000</v>
      </c>
      <c r="G164" s="420">
        <v>6000</v>
      </c>
      <c r="H164" s="53">
        <v>15000</v>
      </c>
      <c r="I164" s="53"/>
      <c r="J164" s="53">
        <v>15000</v>
      </c>
      <c r="K164" s="67">
        <v>15000</v>
      </c>
      <c r="L164" s="67">
        <v>15000</v>
      </c>
      <c r="M164" s="65">
        <v>1</v>
      </c>
      <c r="N164" s="65">
        <v>0.16666666666666663</v>
      </c>
      <c r="O164" s="74" t="s">
        <v>38</v>
      </c>
      <c r="P164" s="74" t="s">
        <v>3575</v>
      </c>
      <c r="Q164" s="74" t="s">
        <v>3204</v>
      </c>
      <c r="R164" s="74" t="s">
        <v>3204</v>
      </c>
      <c r="S164" s="533" t="s">
        <v>2152</v>
      </c>
      <c r="T164" s="85" t="s">
        <v>36</v>
      </c>
      <c r="U164" s="53" t="s">
        <v>1399</v>
      </c>
      <c r="V164" s="441"/>
    </row>
    <row r="165" spans="1:22" s="2" customFormat="1" ht="114">
      <c r="A165" s="1292"/>
      <c r="B165" s="1274"/>
      <c r="C165" s="533" t="s">
        <v>3576</v>
      </c>
      <c r="D165" s="509" t="s">
        <v>3577</v>
      </c>
      <c r="E165" s="420" t="s">
        <v>2154</v>
      </c>
      <c r="F165" s="53">
        <v>160000</v>
      </c>
      <c r="G165" s="420">
        <v>81000</v>
      </c>
      <c r="H165" s="53">
        <v>2000</v>
      </c>
      <c r="I165" s="53"/>
      <c r="J165" s="53">
        <v>2000</v>
      </c>
      <c r="K165" s="67">
        <v>2000</v>
      </c>
      <c r="L165" s="67">
        <v>2000</v>
      </c>
      <c r="M165" s="65">
        <v>1</v>
      </c>
      <c r="N165" s="65">
        <v>0.16666666666666663</v>
      </c>
      <c r="O165" s="74" t="s">
        <v>38</v>
      </c>
      <c r="P165" s="74" t="s">
        <v>3578</v>
      </c>
      <c r="Q165" s="74" t="s">
        <v>3204</v>
      </c>
      <c r="R165" s="74" t="s">
        <v>3204</v>
      </c>
      <c r="S165" s="533" t="s">
        <v>2155</v>
      </c>
      <c r="T165" s="85" t="s">
        <v>36</v>
      </c>
      <c r="U165" s="53" t="s">
        <v>1399</v>
      </c>
      <c r="V165" s="441"/>
    </row>
    <row r="166" spans="1:22" s="3" customFormat="1" ht="42.75">
      <c r="A166" s="1292"/>
      <c r="B166" s="1274"/>
      <c r="C166" s="533" t="s">
        <v>3579</v>
      </c>
      <c r="D166" s="509" t="s">
        <v>3580</v>
      </c>
      <c r="E166" s="420" t="s">
        <v>2037</v>
      </c>
      <c r="F166" s="53">
        <v>78000</v>
      </c>
      <c r="G166" s="420">
        <v>20000</v>
      </c>
      <c r="H166" s="53">
        <v>10000</v>
      </c>
      <c r="I166" s="53"/>
      <c r="J166" s="53">
        <v>10000</v>
      </c>
      <c r="K166" s="67">
        <v>9800</v>
      </c>
      <c r="L166" s="67">
        <v>9800</v>
      </c>
      <c r="M166" s="65">
        <v>0.98</v>
      </c>
      <c r="N166" s="65">
        <v>0.14666666666666661</v>
      </c>
      <c r="O166" s="74" t="s">
        <v>38</v>
      </c>
      <c r="P166" s="74" t="s">
        <v>3581</v>
      </c>
      <c r="Q166" s="74" t="s">
        <v>3204</v>
      </c>
      <c r="R166" s="74" t="s">
        <v>3204</v>
      </c>
      <c r="S166" s="533" t="s">
        <v>2157</v>
      </c>
      <c r="T166" s="85" t="s">
        <v>36</v>
      </c>
      <c r="U166" s="53" t="s">
        <v>1399</v>
      </c>
      <c r="V166" s="441"/>
    </row>
    <row r="167" spans="1:22" s="3" customFormat="1" ht="28.5">
      <c r="A167" s="1292"/>
      <c r="B167" s="1274"/>
      <c r="C167" s="533" t="s">
        <v>3582</v>
      </c>
      <c r="D167" s="509" t="s">
        <v>3583</v>
      </c>
      <c r="E167" s="420" t="s">
        <v>2053</v>
      </c>
      <c r="F167" s="53">
        <v>60000</v>
      </c>
      <c r="G167" s="420">
        <v>30000</v>
      </c>
      <c r="H167" s="53">
        <v>100</v>
      </c>
      <c r="I167" s="53"/>
      <c r="J167" s="53">
        <v>100</v>
      </c>
      <c r="K167" s="67">
        <v>85</v>
      </c>
      <c r="L167" s="67">
        <v>85</v>
      </c>
      <c r="M167" s="65">
        <v>0.85</v>
      </c>
      <c r="N167" s="65">
        <v>1.6666666666666607E-2</v>
      </c>
      <c r="O167" s="74" t="s">
        <v>38</v>
      </c>
      <c r="P167" s="74" t="s">
        <v>3584</v>
      </c>
      <c r="Q167" s="74" t="s">
        <v>3204</v>
      </c>
      <c r="R167" s="74" t="s">
        <v>3204</v>
      </c>
      <c r="S167" s="533" t="s">
        <v>2159</v>
      </c>
      <c r="T167" s="85" t="s">
        <v>36</v>
      </c>
      <c r="U167" s="53" t="s">
        <v>1399</v>
      </c>
      <c r="V167" s="441"/>
    </row>
    <row r="168" spans="1:22" s="2" customFormat="1" ht="42.75">
      <c r="A168" s="1292"/>
      <c r="B168" s="1274"/>
      <c r="C168" s="533" t="s">
        <v>3585</v>
      </c>
      <c r="D168" s="509" t="s">
        <v>3586</v>
      </c>
      <c r="E168" s="556">
        <v>2017</v>
      </c>
      <c r="F168" s="53">
        <v>5600</v>
      </c>
      <c r="G168" s="53"/>
      <c r="H168" s="53">
        <v>5600</v>
      </c>
      <c r="I168" s="53"/>
      <c r="J168" s="53">
        <v>5600</v>
      </c>
      <c r="K168" s="67">
        <v>5200</v>
      </c>
      <c r="L168" s="67">
        <v>5200</v>
      </c>
      <c r="M168" s="65">
        <v>0.9285714285714286</v>
      </c>
      <c r="N168" s="65">
        <v>9.5238095238095233E-2</v>
      </c>
      <c r="O168" s="74" t="s">
        <v>38</v>
      </c>
      <c r="P168" s="74" t="s">
        <v>3587</v>
      </c>
      <c r="Q168" s="74" t="s">
        <v>3204</v>
      </c>
      <c r="R168" s="74" t="s">
        <v>3204</v>
      </c>
      <c r="S168" s="541" t="s">
        <v>1503</v>
      </c>
      <c r="T168" s="85" t="s">
        <v>284</v>
      </c>
      <c r="U168" s="53" t="s">
        <v>1399</v>
      </c>
      <c r="V168" s="441"/>
    </row>
    <row r="169" spans="1:22" s="2" customFormat="1" ht="57">
      <c r="A169" s="1292"/>
      <c r="B169" s="1274"/>
      <c r="C169" s="533" t="s">
        <v>3588</v>
      </c>
      <c r="D169" s="509" t="s">
        <v>3589</v>
      </c>
      <c r="E169" s="420" t="s">
        <v>558</v>
      </c>
      <c r="F169" s="53">
        <v>50000</v>
      </c>
      <c r="G169" s="420"/>
      <c r="H169" s="53">
        <v>20000</v>
      </c>
      <c r="I169" s="53"/>
      <c r="J169" s="53">
        <v>20000</v>
      </c>
      <c r="K169" s="67">
        <v>18500</v>
      </c>
      <c r="L169" s="67">
        <v>18500</v>
      </c>
      <c r="M169" s="65">
        <v>0.92500000000000004</v>
      </c>
      <c r="N169" s="65">
        <v>9.1666666666666674E-2</v>
      </c>
      <c r="O169" s="74" t="s">
        <v>38</v>
      </c>
      <c r="P169" s="74" t="s">
        <v>3590</v>
      </c>
      <c r="Q169" s="74" t="s">
        <v>3204</v>
      </c>
      <c r="R169" s="74" t="s">
        <v>3204</v>
      </c>
      <c r="S169" s="533" t="s">
        <v>166</v>
      </c>
      <c r="T169" s="85" t="s">
        <v>450</v>
      </c>
      <c r="U169" s="53" t="s">
        <v>1399</v>
      </c>
      <c r="V169" s="441"/>
    </row>
    <row r="170" spans="1:22" s="2" customFormat="1" ht="28.5">
      <c r="A170" s="1291"/>
      <c r="B170" s="1275"/>
      <c r="C170" s="533" t="s">
        <v>3591</v>
      </c>
      <c r="D170" s="52" t="s">
        <v>3592</v>
      </c>
      <c r="E170" s="53" t="s">
        <v>64</v>
      </c>
      <c r="F170" s="53">
        <v>30000</v>
      </c>
      <c r="G170" s="53"/>
      <c r="H170" s="53">
        <v>10000</v>
      </c>
      <c r="I170" s="420"/>
      <c r="J170" s="53">
        <v>10000</v>
      </c>
      <c r="K170" s="67">
        <v>0</v>
      </c>
      <c r="L170" s="67">
        <v>0</v>
      </c>
      <c r="M170" s="65">
        <v>0</v>
      </c>
      <c r="N170" s="65">
        <v>-0.83333333333333337</v>
      </c>
      <c r="O170" s="74" t="s">
        <v>116</v>
      </c>
      <c r="P170" s="74" t="s">
        <v>3593</v>
      </c>
      <c r="Q170" s="74" t="s">
        <v>3204</v>
      </c>
      <c r="R170" s="74" t="s">
        <v>3204</v>
      </c>
      <c r="S170" s="533" t="s">
        <v>1503</v>
      </c>
      <c r="T170" s="85" t="s">
        <v>404</v>
      </c>
      <c r="U170" s="53" t="s">
        <v>1399</v>
      </c>
      <c r="V170" s="441"/>
    </row>
    <row r="171" spans="1:22" s="3" customFormat="1" ht="50.25" customHeight="1">
      <c r="A171" s="420">
        <v>131</v>
      </c>
      <c r="B171" s="1302" t="s">
        <v>2163</v>
      </c>
      <c r="C171" s="1303"/>
      <c r="D171" s="52" t="s">
        <v>2164</v>
      </c>
      <c r="E171" s="420" t="s">
        <v>1717</v>
      </c>
      <c r="F171" s="53">
        <v>6000</v>
      </c>
      <c r="G171" s="420"/>
      <c r="H171" s="53">
        <v>6000</v>
      </c>
      <c r="I171" s="53"/>
      <c r="J171" s="53">
        <v>6000</v>
      </c>
      <c r="K171" s="67">
        <v>4200</v>
      </c>
      <c r="L171" s="67">
        <v>5000</v>
      </c>
      <c r="M171" s="65">
        <v>0.7</v>
      </c>
      <c r="N171" s="65">
        <v>-0.13333333333333341</v>
      </c>
      <c r="O171" s="74" t="s">
        <v>38</v>
      </c>
      <c r="P171" s="74" t="s">
        <v>3594</v>
      </c>
      <c r="Q171" s="74" t="s">
        <v>3204</v>
      </c>
      <c r="R171" s="74" t="s">
        <v>3204</v>
      </c>
      <c r="S171" s="533" t="s">
        <v>2001</v>
      </c>
      <c r="T171" s="85" t="s">
        <v>271</v>
      </c>
      <c r="U171" s="53" t="s">
        <v>1399</v>
      </c>
      <c r="V171" s="441"/>
    </row>
    <row r="172" spans="1:22" s="3" customFormat="1" ht="28.5">
      <c r="A172" s="420">
        <v>132</v>
      </c>
      <c r="B172" s="1302" t="s">
        <v>2165</v>
      </c>
      <c r="C172" s="1303"/>
      <c r="D172" s="52" t="s">
        <v>2166</v>
      </c>
      <c r="E172" s="53" t="s">
        <v>2053</v>
      </c>
      <c r="F172" s="53">
        <v>5000</v>
      </c>
      <c r="G172" s="53"/>
      <c r="H172" s="53">
        <v>2500</v>
      </c>
      <c r="I172" s="420"/>
      <c r="J172" s="53">
        <v>2500</v>
      </c>
      <c r="K172" s="67">
        <v>2210</v>
      </c>
      <c r="L172" s="67">
        <v>2210</v>
      </c>
      <c r="M172" s="65">
        <v>0.88400000000000001</v>
      </c>
      <c r="N172" s="65">
        <v>5.0666666666666638E-2</v>
      </c>
      <c r="O172" s="74" t="s">
        <v>38</v>
      </c>
      <c r="P172" s="74" t="s">
        <v>3595</v>
      </c>
      <c r="Q172" s="74" t="s">
        <v>3204</v>
      </c>
      <c r="R172" s="74" t="s">
        <v>3204</v>
      </c>
      <c r="S172" s="533" t="s">
        <v>2167</v>
      </c>
      <c r="T172" s="85" t="s">
        <v>284</v>
      </c>
      <c r="U172" s="53" t="s">
        <v>1399</v>
      </c>
      <c r="V172" s="441"/>
    </row>
    <row r="173" spans="1:22" s="2" customFormat="1" ht="28.5">
      <c r="A173" s="420">
        <v>133</v>
      </c>
      <c r="B173" s="1302" t="s">
        <v>2168</v>
      </c>
      <c r="C173" s="1303"/>
      <c r="D173" s="52" t="s">
        <v>2169</v>
      </c>
      <c r="E173" s="53" t="s">
        <v>208</v>
      </c>
      <c r="F173" s="53">
        <v>5800</v>
      </c>
      <c r="G173" s="53">
        <v>4300</v>
      </c>
      <c r="H173" s="53">
        <v>1500</v>
      </c>
      <c r="I173" s="420"/>
      <c r="J173" s="53">
        <v>1500</v>
      </c>
      <c r="K173" s="67">
        <v>1500</v>
      </c>
      <c r="L173" s="67">
        <v>1500</v>
      </c>
      <c r="M173" s="65">
        <v>1</v>
      </c>
      <c r="N173" s="65">
        <v>0.16666666666666663</v>
      </c>
      <c r="O173" s="74" t="s">
        <v>38</v>
      </c>
      <c r="P173" s="74" t="s">
        <v>3596</v>
      </c>
      <c r="Q173" s="74" t="s">
        <v>3204</v>
      </c>
      <c r="R173" s="74" t="s">
        <v>3204</v>
      </c>
      <c r="S173" s="533" t="s">
        <v>2167</v>
      </c>
      <c r="T173" s="85" t="s">
        <v>36</v>
      </c>
      <c r="U173" s="53" t="s">
        <v>1399</v>
      </c>
      <c r="V173" s="441"/>
    </row>
    <row r="174" spans="1:22" s="3" customFormat="1" ht="28.5">
      <c r="A174" s="420">
        <v>134</v>
      </c>
      <c r="B174" s="1302" t="s">
        <v>2170</v>
      </c>
      <c r="C174" s="1303"/>
      <c r="D174" s="52" t="s">
        <v>2171</v>
      </c>
      <c r="E174" s="53" t="s">
        <v>34</v>
      </c>
      <c r="F174" s="53">
        <v>3320</v>
      </c>
      <c r="G174" s="53"/>
      <c r="H174" s="53">
        <v>2300</v>
      </c>
      <c r="I174" s="420"/>
      <c r="J174" s="53">
        <v>2300</v>
      </c>
      <c r="K174" s="67">
        <v>2520</v>
      </c>
      <c r="L174" s="67">
        <v>2520</v>
      </c>
      <c r="M174" s="65">
        <v>1.0956521739130434</v>
      </c>
      <c r="N174" s="65">
        <v>0.26231884057971</v>
      </c>
      <c r="O174" s="74" t="s">
        <v>38</v>
      </c>
      <c r="P174" s="74" t="s">
        <v>3597</v>
      </c>
      <c r="Q174" s="74" t="s">
        <v>3204</v>
      </c>
      <c r="R174" s="74" t="s">
        <v>3204</v>
      </c>
      <c r="S174" s="533" t="s">
        <v>2001</v>
      </c>
      <c r="T174" s="85" t="s">
        <v>271</v>
      </c>
      <c r="U174" s="53" t="s">
        <v>1399</v>
      </c>
      <c r="V174" s="441"/>
    </row>
    <row r="175" spans="1:22" s="3" customFormat="1" ht="57">
      <c r="A175" s="420">
        <v>135</v>
      </c>
      <c r="B175" s="1302" t="s">
        <v>2172</v>
      </c>
      <c r="C175" s="1303"/>
      <c r="D175" s="52" t="s">
        <v>2173</v>
      </c>
      <c r="E175" s="53" t="s">
        <v>34</v>
      </c>
      <c r="F175" s="53">
        <v>30000</v>
      </c>
      <c r="G175" s="53"/>
      <c r="H175" s="53">
        <v>10000</v>
      </c>
      <c r="I175" s="420"/>
      <c r="J175" s="53">
        <v>10000</v>
      </c>
      <c r="K175" s="67">
        <v>9700</v>
      </c>
      <c r="L175" s="67">
        <v>9700</v>
      </c>
      <c r="M175" s="65">
        <v>0.97</v>
      </c>
      <c r="N175" s="65">
        <v>0.1366666666666666</v>
      </c>
      <c r="O175" s="74" t="s">
        <v>38</v>
      </c>
      <c r="P175" s="74" t="s">
        <v>3598</v>
      </c>
      <c r="Q175" s="74" t="s">
        <v>3204</v>
      </c>
      <c r="R175" s="74" t="s">
        <v>3204</v>
      </c>
      <c r="S175" s="533" t="s">
        <v>1503</v>
      </c>
      <c r="T175" s="85" t="s">
        <v>450</v>
      </c>
      <c r="U175" s="53" t="s">
        <v>1399</v>
      </c>
      <c r="V175" s="441"/>
    </row>
    <row r="176" spans="1:22" s="3" customFormat="1" ht="42.75">
      <c r="A176" s="420">
        <v>136</v>
      </c>
      <c r="B176" s="1302" t="s">
        <v>2174</v>
      </c>
      <c r="C176" s="1303"/>
      <c r="D176" s="52" t="s">
        <v>2175</v>
      </c>
      <c r="E176" s="53" t="s">
        <v>64</v>
      </c>
      <c r="F176" s="53">
        <v>130000</v>
      </c>
      <c r="G176" s="53"/>
      <c r="H176" s="53">
        <v>20000</v>
      </c>
      <c r="I176" s="420"/>
      <c r="J176" s="53">
        <v>20000</v>
      </c>
      <c r="K176" s="67">
        <v>11000</v>
      </c>
      <c r="L176" s="67">
        <v>11000</v>
      </c>
      <c r="M176" s="65">
        <v>0.55000000000000004</v>
      </c>
      <c r="N176" s="65">
        <v>-0.28333333333333333</v>
      </c>
      <c r="O176" s="74" t="s">
        <v>38</v>
      </c>
      <c r="P176" s="74" t="s">
        <v>3599</v>
      </c>
      <c r="Q176" s="74" t="s">
        <v>3204</v>
      </c>
      <c r="R176" s="74" t="s">
        <v>3204</v>
      </c>
      <c r="S176" s="533" t="s">
        <v>1503</v>
      </c>
      <c r="T176" s="85" t="s">
        <v>404</v>
      </c>
      <c r="U176" s="53" t="s">
        <v>1399</v>
      </c>
      <c r="V176" s="441"/>
    </row>
    <row r="177" spans="1:22" s="3" customFormat="1" ht="85.5">
      <c r="A177" s="420">
        <v>137</v>
      </c>
      <c r="B177" s="1302" t="s">
        <v>2176</v>
      </c>
      <c r="C177" s="1303"/>
      <c r="D177" s="52" t="s">
        <v>2177</v>
      </c>
      <c r="E177" s="53">
        <v>2017</v>
      </c>
      <c r="F177" s="53">
        <v>14500</v>
      </c>
      <c r="G177" s="53"/>
      <c r="H177" s="53">
        <v>14500</v>
      </c>
      <c r="I177" s="420"/>
      <c r="J177" s="53">
        <v>14500</v>
      </c>
      <c r="K177" s="67">
        <v>17850</v>
      </c>
      <c r="L177" s="67">
        <v>17850</v>
      </c>
      <c r="M177" s="65">
        <v>1.2310344827586206</v>
      </c>
      <c r="N177" s="65">
        <v>0.39770114942528723</v>
      </c>
      <c r="O177" s="74" t="s">
        <v>38</v>
      </c>
      <c r="P177" s="74" t="s">
        <v>3600</v>
      </c>
      <c r="Q177" s="74" t="s">
        <v>3204</v>
      </c>
      <c r="R177" s="74" t="s">
        <v>3204</v>
      </c>
      <c r="S177" s="533" t="s">
        <v>2178</v>
      </c>
      <c r="T177" s="85" t="s">
        <v>271</v>
      </c>
      <c r="U177" s="53" t="s">
        <v>1399</v>
      </c>
      <c r="V177" s="441"/>
    </row>
    <row r="178" spans="1:22" s="3" customFormat="1" ht="28.5">
      <c r="A178" s="420">
        <v>138</v>
      </c>
      <c r="B178" s="1302" t="s">
        <v>2179</v>
      </c>
      <c r="C178" s="1303"/>
      <c r="D178" s="52" t="s">
        <v>2180</v>
      </c>
      <c r="E178" s="53" t="s">
        <v>208</v>
      </c>
      <c r="F178" s="53">
        <v>14700</v>
      </c>
      <c r="G178" s="53"/>
      <c r="H178" s="53">
        <v>2000</v>
      </c>
      <c r="I178" s="53"/>
      <c r="J178" s="53">
        <v>2000</v>
      </c>
      <c r="K178" s="67">
        <v>8600</v>
      </c>
      <c r="L178" s="67">
        <v>8600</v>
      </c>
      <c r="M178" s="65">
        <v>4.3</v>
      </c>
      <c r="N178" s="65">
        <v>3.4666666666666663</v>
      </c>
      <c r="O178" s="74" t="s">
        <v>38</v>
      </c>
      <c r="P178" s="74" t="s">
        <v>3601</v>
      </c>
      <c r="Q178" s="74" t="s">
        <v>3204</v>
      </c>
      <c r="R178" s="74" t="s">
        <v>3204</v>
      </c>
      <c r="S178" s="84" t="s">
        <v>89</v>
      </c>
      <c r="T178" s="53" t="s">
        <v>331</v>
      </c>
      <c r="U178" s="53" t="s">
        <v>3342</v>
      </c>
      <c r="V178" s="52"/>
    </row>
    <row r="179" spans="1:22" s="3" customFormat="1" ht="42.75">
      <c r="A179" s="420">
        <v>139</v>
      </c>
      <c r="B179" s="1302" t="s">
        <v>3602</v>
      </c>
      <c r="C179" s="1303"/>
      <c r="D179" s="441" t="s">
        <v>2182</v>
      </c>
      <c r="E179" s="420" t="s">
        <v>1665</v>
      </c>
      <c r="F179" s="420">
        <v>11000</v>
      </c>
      <c r="G179" s="420">
        <v>6500</v>
      </c>
      <c r="H179" s="420">
        <v>4500</v>
      </c>
      <c r="I179" s="420"/>
      <c r="J179" s="420">
        <v>4500</v>
      </c>
      <c r="K179" s="64">
        <v>500</v>
      </c>
      <c r="L179" s="64">
        <v>500</v>
      </c>
      <c r="M179" s="65">
        <v>0.1111111111111111</v>
      </c>
      <c r="N179" s="65">
        <v>-0.72222222222222232</v>
      </c>
      <c r="O179" s="74" t="s">
        <v>38</v>
      </c>
      <c r="P179" s="74" t="s">
        <v>3603</v>
      </c>
      <c r="Q179" s="74" t="s">
        <v>3604</v>
      </c>
      <c r="R179" s="74" t="s">
        <v>3605</v>
      </c>
      <c r="S179" s="533" t="s">
        <v>105</v>
      </c>
      <c r="T179" s="85" t="s">
        <v>36</v>
      </c>
      <c r="U179" s="53" t="s">
        <v>3342</v>
      </c>
      <c r="V179" s="52"/>
    </row>
    <row r="180" spans="1:22" s="3" customFormat="1" ht="28.5">
      <c r="A180" s="420">
        <v>140</v>
      </c>
      <c r="B180" s="1302" t="s">
        <v>2975</v>
      </c>
      <c r="C180" s="1303"/>
      <c r="D180" s="441" t="s">
        <v>2976</v>
      </c>
      <c r="E180" s="420" t="s">
        <v>208</v>
      </c>
      <c r="F180" s="420">
        <v>12000</v>
      </c>
      <c r="G180" s="420"/>
      <c r="H180" s="420">
        <v>1000</v>
      </c>
      <c r="I180" s="420"/>
      <c r="J180" s="420">
        <v>1000</v>
      </c>
      <c r="K180" s="64">
        <v>1100</v>
      </c>
      <c r="L180" s="64">
        <v>1100</v>
      </c>
      <c r="M180" s="65">
        <v>1.1000000000000001</v>
      </c>
      <c r="N180" s="65">
        <v>0.26666666666666672</v>
      </c>
      <c r="O180" s="74" t="s">
        <v>3504</v>
      </c>
      <c r="P180" s="74" t="s">
        <v>3606</v>
      </c>
      <c r="Q180" s="74" t="s">
        <v>3204</v>
      </c>
      <c r="R180" s="74" t="s">
        <v>3204</v>
      </c>
      <c r="S180" s="533" t="s">
        <v>2204</v>
      </c>
      <c r="T180" s="85" t="s">
        <v>331</v>
      </c>
      <c r="U180" s="53" t="s">
        <v>3342</v>
      </c>
      <c r="V180" s="52"/>
    </row>
    <row r="181" spans="1:22" s="5" customFormat="1" ht="28.5">
      <c r="A181" s="420">
        <v>141</v>
      </c>
      <c r="B181" s="1302" t="s">
        <v>2184</v>
      </c>
      <c r="C181" s="1303"/>
      <c r="D181" s="441" t="s">
        <v>2185</v>
      </c>
      <c r="E181" s="420" t="s">
        <v>1717</v>
      </c>
      <c r="F181" s="420">
        <v>8000</v>
      </c>
      <c r="G181" s="420">
        <v>1000</v>
      </c>
      <c r="H181" s="420">
        <v>7000</v>
      </c>
      <c r="I181" s="420"/>
      <c r="J181" s="420">
        <v>7000</v>
      </c>
      <c r="K181" s="64">
        <v>7000</v>
      </c>
      <c r="L181" s="64">
        <v>7000</v>
      </c>
      <c r="M181" s="65">
        <v>1</v>
      </c>
      <c r="N181" s="65">
        <v>0.16666666666666663</v>
      </c>
      <c r="O181" s="74" t="s">
        <v>38</v>
      </c>
      <c r="P181" s="74" t="s">
        <v>3607</v>
      </c>
      <c r="Q181" s="74" t="s">
        <v>3204</v>
      </c>
      <c r="R181" s="74" t="s">
        <v>3204</v>
      </c>
      <c r="S181" s="533" t="s">
        <v>2186</v>
      </c>
      <c r="T181" s="85" t="s">
        <v>36</v>
      </c>
      <c r="U181" s="53" t="s">
        <v>3342</v>
      </c>
      <c r="V181" s="52"/>
    </row>
    <row r="182" spans="1:22" s="2" customFormat="1" ht="57">
      <c r="A182" s="420">
        <v>142</v>
      </c>
      <c r="B182" s="1302" t="s">
        <v>2187</v>
      </c>
      <c r="C182" s="1303"/>
      <c r="D182" s="441" t="s">
        <v>2188</v>
      </c>
      <c r="E182" s="420" t="s">
        <v>208</v>
      </c>
      <c r="F182" s="420">
        <v>14000</v>
      </c>
      <c r="G182" s="420">
        <v>1600</v>
      </c>
      <c r="H182" s="420">
        <v>200</v>
      </c>
      <c r="I182" s="420"/>
      <c r="J182" s="420">
        <v>200</v>
      </c>
      <c r="K182" s="64">
        <v>3000</v>
      </c>
      <c r="L182" s="64">
        <v>3000</v>
      </c>
      <c r="M182" s="65">
        <v>15</v>
      </c>
      <c r="N182" s="65">
        <v>14.166666666666666</v>
      </c>
      <c r="O182" s="74" t="s">
        <v>38</v>
      </c>
      <c r="P182" s="74" t="s">
        <v>3608</v>
      </c>
      <c r="Q182" s="74" t="s">
        <v>3204</v>
      </c>
      <c r="R182" s="74" t="s">
        <v>3204</v>
      </c>
      <c r="S182" s="533" t="s">
        <v>254</v>
      </c>
      <c r="T182" s="85" t="s">
        <v>331</v>
      </c>
      <c r="U182" s="53" t="s">
        <v>3342</v>
      </c>
      <c r="V182" s="52"/>
    </row>
    <row r="183" spans="1:22" s="3" customFormat="1" ht="28.5">
      <c r="A183" s="420">
        <v>143</v>
      </c>
      <c r="B183" s="1302" t="s">
        <v>2189</v>
      </c>
      <c r="C183" s="1303"/>
      <c r="D183" s="441" t="s">
        <v>2190</v>
      </c>
      <c r="E183" s="420" t="s">
        <v>208</v>
      </c>
      <c r="F183" s="420">
        <v>10000</v>
      </c>
      <c r="G183" s="420"/>
      <c r="H183" s="420">
        <v>5000</v>
      </c>
      <c r="I183" s="420"/>
      <c r="J183" s="420">
        <v>5000</v>
      </c>
      <c r="K183" s="64">
        <v>10000</v>
      </c>
      <c r="L183" s="64">
        <v>10000</v>
      </c>
      <c r="M183" s="65">
        <v>2</v>
      </c>
      <c r="N183" s="65">
        <v>1.1666666666666665</v>
      </c>
      <c r="O183" s="74" t="s">
        <v>38</v>
      </c>
      <c r="P183" s="74" t="s">
        <v>3609</v>
      </c>
      <c r="Q183" s="74" t="s">
        <v>3204</v>
      </c>
      <c r="R183" s="74" t="s">
        <v>3204</v>
      </c>
      <c r="S183" s="533" t="s">
        <v>2191</v>
      </c>
      <c r="T183" s="85" t="s">
        <v>160</v>
      </c>
      <c r="U183" s="53" t="s">
        <v>3342</v>
      </c>
      <c r="V183" s="52"/>
    </row>
    <row r="184" spans="1:22" s="2" customFormat="1" ht="57">
      <c r="A184" s="420">
        <v>144</v>
      </c>
      <c r="B184" s="1302" t="s">
        <v>2977</v>
      </c>
      <c r="C184" s="1303"/>
      <c r="D184" s="441" t="s">
        <v>2978</v>
      </c>
      <c r="E184" s="420" t="s">
        <v>208</v>
      </c>
      <c r="F184" s="420">
        <v>7500</v>
      </c>
      <c r="G184" s="420"/>
      <c r="H184" s="420">
        <v>300</v>
      </c>
      <c r="I184" s="420"/>
      <c r="J184" s="420">
        <v>300</v>
      </c>
      <c r="K184" s="64">
        <v>300</v>
      </c>
      <c r="L184" s="64">
        <v>300</v>
      </c>
      <c r="M184" s="65">
        <v>1</v>
      </c>
      <c r="N184" s="65">
        <v>0.16666666666666663</v>
      </c>
      <c r="O184" s="74" t="s">
        <v>38</v>
      </c>
      <c r="P184" s="74" t="s">
        <v>3610</v>
      </c>
      <c r="Q184" s="74" t="s">
        <v>3204</v>
      </c>
      <c r="R184" s="74" t="s">
        <v>3204</v>
      </c>
      <c r="S184" s="533" t="s">
        <v>254</v>
      </c>
      <c r="T184" s="85" t="s">
        <v>331</v>
      </c>
      <c r="U184" s="53" t="s">
        <v>3342</v>
      </c>
      <c r="V184" s="52"/>
    </row>
    <row r="185" spans="1:22" s="3" customFormat="1" ht="28.5">
      <c r="A185" s="420">
        <v>145</v>
      </c>
      <c r="B185" s="1302" t="s">
        <v>2979</v>
      </c>
      <c r="C185" s="1303"/>
      <c r="D185" s="441" t="s">
        <v>2980</v>
      </c>
      <c r="E185" s="420" t="s">
        <v>64</v>
      </c>
      <c r="F185" s="420">
        <v>7500</v>
      </c>
      <c r="G185" s="420"/>
      <c r="H185" s="420">
        <v>500</v>
      </c>
      <c r="I185" s="420"/>
      <c r="J185" s="420">
        <v>500</v>
      </c>
      <c r="K185" s="64">
        <v>200</v>
      </c>
      <c r="L185" s="64">
        <v>200</v>
      </c>
      <c r="M185" s="65">
        <v>0.4</v>
      </c>
      <c r="N185" s="65">
        <v>-0.43333333333333335</v>
      </c>
      <c r="O185" s="74" t="s">
        <v>3611</v>
      </c>
      <c r="P185" s="74" t="s">
        <v>3612</v>
      </c>
      <c r="Q185" s="74" t="s">
        <v>3613</v>
      </c>
      <c r="R185" s="74" t="s">
        <v>3614</v>
      </c>
      <c r="S185" s="533" t="s">
        <v>1368</v>
      </c>
      <c r="T185" s="85" t="s">
        <v>341</v>
      </c>
      <c r="U185" s="53" t="s">
        <v>3342</v>
      </c>
      <c r="V185" s="52"/>
    </row>
    <row r="186" spans="1:22" s="1" customFormat="1" ht="57">
      <c r="A186" s="420">
        <v>146</v>
      </c>
      <c r="B186" s="1302" t="s">
        <v>2192</v>
      </c>
      <c r="C186" s="1303"/>
      <c r="D186" s="441" t="s">
        <v>2193</v>
      </c>
      <c r="E186" s="420" t="s">
        <v>1717</v>
      </c>
      <c r="F186" s="420">
        <v>1500</v>
      </c>
      <c r="G186" s="420"/>
      <c r="H186" s="420">
        <v>500</v>
      </c>
      <c r="I186" s="420"/>
      <c r="J186" s="420">
        <v>500</v>
      </c>
      <c r="K186" s="64">
        <v>1000</v>
      </c>
      <c r="L186" s="64">
        <v>1000</v>
      </c>
      <c r="M186" s="65">
        <v>2</v>
      </c>
      <c r="N186" s="65">
        <v>1.1666666666666665</v>
      </c>
      <c r="O186" s="74" t="s">
        <v>3615</v>
      </c>
      <c r="P186" s="74" t="s">
        <v>3616</v>
      </c>
      <c r="Q186" s="74" t="s">
        <v>3204</v>
      </c>
      <c r="R186" s="74" t="s">
        <v>3204</v>
      </c>
      <c r="S186" s="533" t="s">
        <v>2194</v>
      </c>
      <c r="T186" s="85" t="s">
        <v>123</v>
      </c>
      <c r="U186" s="53" t="s">
        <v>3342</v>
      </c>
      <c r="V186" s="52"/>
    </row>
    <row r="187" spans="1:22" s="6" customFormat="1" ht="42.75">
      <c r="A187" s="420">
        <v>147</v>
      </c>
      <c r="B187" s="1302" t="s">
        <v>3617</v>
      </c>
      <c r="C187" s="1303"/>
      <c r="D187" s="441" t="s">
        <v>3618</v>
      </c>
      <c r="E187" s="420">
        <v>2017</v>
      </c>
      <c r="F187" s="420">
        <v>1500</v>
      </c>
      <c r="G187" s="420"/>
      <c r="H187" s="420">
        <v>1500</v>
      </c>
      <c r="I187" s="420"/>
      <c r="J187" s="420">
        <v>1500</v>
      </c>
      <c r="K187" s="64">
        <v>625</v>
      </c>
      <c r="L187" s="64">
        <v>625</v>
      </c>
      <c r="M187" s="65">
        <v>0.41666666666666669</v>
      </c>
      <c r="N187" s="65">
        <v>-0.41666666666666669</v>
      </c>
      <c r="O187" s="74" t="s">
        <v>3615</v>
      </c>
      <c r="P187" s="74" t="s">
        <v>3619</v>
      </c>
      <c r="Q187" s="74" t="s">
        <v>3204</v>
      </c>
      <c r="R187" s="74">
        <v>0</v>
      </c>
      <c r="S187" s="533" t="s">
        <v>3620</v>
      </c>
      <c r="T187" s="85" t="s">
        <v>90</v>
      </c>
      <c r="U187" s="53" t="s">
        <v>3342</v>
      </c>
      <c r="V187" s="52"/>
    </row>
    <row r="188" spans="1:22" s="6" customFormat="1" ht="42.75">
      <c r="A188" s="420">
        <v>148</v>
      </c>
      <c r="B188" s="1302" t="s">
        <v>2195</v>
      </c>
      <c r="C188" s="1303"/>
      <c r="D188" s="441" t="s">
        <v>2196</v>
      </c>
      <c r="E188" s="420" t="s">
        <v>208</v>
      </c>
      <c r="F188" s="420">
        <v>27000</v>
      </c>
      <c r="G188" s="420"/>
      <c r="H188" s="420">
        <v>1000</v>
      </c>
      <c r="I188" s="420"/>
      <c r="J188" s="420">
        <v>1000</v>
      </c>
      <c r="K188" s="64">
        <v>4000</v>
      </c>
      <c r="L188" s="64">
        <v>4000</v>
      </c>
      <c r="M188" s="65">
        <v>4</v>
      </c>
      <c r="N188" s="65">
        <v>3.1666666666666665</v>
      </c>
      <c r="O188" s="74" t="s">
        <v>3615</v>
      </c>
      <c r="P188" s="74" t="s">
        <v>3621</v>
      </c>
      <c r="Q188" s="74" t="s">
        <v>3204</v>
      </c>
      <c r="R188" s="74" t="s">
        <v>3204</v>
      </c>
      <c r="S188" s="533" t="s">
        <v>2197</v>
      </c>
      <c r="T188" s="85" t="s">
        <v>160</v>
      </c>
      <c r="U188" s="53" t="s">
        <v>3342</v>
      </c>
      <c r="V188" s="52"/>
    </row>
    <row r="189" spans="1:22" s="2" customFormat="1" ht="28.5">
      <c r="A189" s="420">
        <v>149</v>
      </c>
      <c r="B189" s="1302" t="s">
        <v>2207</v>
      </c>
      <c r="C189" s="1303"/>
      <c r="D189" s="52" t="s">
        <v>2208</v>
      </c>
      <c r="E189" s="53" t="s">
        <v>48</v>
      </c>
      <c r="F189" s="53">
        <v>40000</v>
      </c>
      <c r="G189" s="53">
        <v>17200</v>
      </c>
      <c r="H189" s="53">
        <v>3000</v>
      </c>
      <c r="I189" s="53"/>
      <c r="J189" s="53">
        <v>3000</v>
      </c>
      <c r="K189" s="67">
        <v>2500</v>
      </c>
      <c r="L189" s="67">
        <v>2500</v>
      </c>
      <c r="M189" s="65">
        <v>0.83333333333333337</v>
      </c>
      <c r="N189" s="65">
        <v>0</v>
      </c>
      <c r="O189" s="74" t="s">
        <v>3622</v>
      </c>
      <c r="P189" s="74" t="s">
        <v>3623</v>
      </c>
      <c r="Q189" s="74" t="s">
        <v>3204</v>
      </c>
      <c r="R189" s="74" t="s">
        <v>3204</v>
      </c>
      <c r="S189" s="84" t="s">
        <v>2209</v>
      </c>
      <c r="T189" s="85" t="s">
        <v>36</v>
      </c>
      <c r="U189" s="53" t="s">
        <v>1194</v>
      </c>
      <c r="V189" s="441"/>
    </row>
    <row r="190" spans="1:22" s="2" customFormat="1" ht="285">
      <c r="A190" s="420">
        <v>150</v>
      </c>
      <c r="B190" s="1302" t="s">
        <v>2210</v>
      </c>
      <c r="C190" s="1303"/>
      <c r="D190" s="441" t="s">
        <v>2211</v>
      </c>
      <c r="E190" s="420" t="s">
        <v>48</v>
      </c>
      <c r="F190" s="420">
        <v>100000</v>
      </c>
      <c r="G190" s="420">
        <v>28000</v>
      </c>
      <c r="H190" s="420">
        <v>8000</v>
      </c>
      <c r="I190" s="420"/>
      <c r="J190" s="420">
        <v>8000</v>
      </c>
      <c r="K190" s="64">
        <v>7800</v>
      </c>
      <c r="L190" s="64">
        <v>7800</v>
      </c>
      <c r="M190" s="65">
        <v>0.97499999999999998</v>
      </c>
      <c r="N190" s="65">
        <v>0.14166666666666661</v>
      </c>
      <c r="O190" s="74" t="s">
        <v>3624</v>
      </c>
      <c r="P190" s="74" t="s">
        <v>3625</v>
      </c>
      <c r="Q190" s="74" t="s">
        <v>3204</v>
      </c>
      <c r="R190" s="74" t="s">
        <v>3204</v>
      </c>
      <c r="S190" s="533" t="s">
        <v>2212</v>
      </c>
      <c r="T190" s="85" t="s">
        <v>36</v>
      </c>
      <c r="U190" s="420" t="s">
        <v>1194</v>
      </c>
      <c r="V190" s="441"/>
    </row>
    <row r="191" spans="1:22" s="2" customFormat="1" ht="28.5">
      <c r="A191" s="420">
        <v>151</v>
      </c>
      <c r="B191" s="1302" t="s">
        <v>2213</v>
      </c>
      <c r="C191" s="1303"/>
      <c r="D191" s="542" t="s">
        <v>2214</v>
      </c>
      <c r="E191" s="543" t="s">
        <v>48</v>
      </c>
      <c r="F191" s="543">
        <v>700000</v>
      </c>
      <c r="G191" s="53">
        <v>580000</v>
      </c>
      <c r="H191" s="53">
        <v>100000</v>
      </c>
      <c r="I191" s="420"/>
      <c r="J191" s="420">
        <v>100000</v>
      </c>
      <c r="K191" s="64">
        <v>100000</v>
      </c>
      <c r="L191" s="64">
        <v>100000</v>
      </c>
      <c r="M191" s="65">
        <v>1</v>
      </c>
      <c r="N191" s="65">
        <v>0.16666666666666663</v>
      </c>
      <c r="O191" s="74" t="s">
        <v>3473</v>
      </c>
      <c r="P191" s="74" t="s">
        <v>3626</v>
      </c>
      <c r="Q191" s="74" t="s">
        <v>3204</v>
      </c>
      <c r="R191" s="74" t="s">
        <v>3204</v>
      </c>
      <c r="S191" s="533" t="s">
        <v>2215</v>
      </c>
      <c r="T191" s="85" t="s">
        <v>36</v>
      </c>
      <c r="U191" s="53" t="s">
        <v>1194</v>
      </c>
      <c r="V191" s="441"/>
    </row>
    <row r="192" spans="1:22" s="2" customFormat="1" ht="42.75">
      <c r="A192" s="420">
        <v>152</v>
      </c>
      <c r="B192" s="1302" t="s">
        <v>2216</v>
      </c>
      <c r="C192" s="1303"/>
      <c r="D192" s="52" t="s">
        <v>2217</v>
      </c>
      <c r="E192" s="420" t="s">
        <v>883</v>
      </c>
      <c r="F192" s="53">
        <v>60500</v>
      </c>
      <c r="G192" s="420">
        <v>6000</v>
      </c>
      <c r="H192" s="53">
        <v>5000</v>
      </c>
      <c r="I192" s="53"/>
      <c r="J192" s="53">
        <v>5000</v>
      </c>
      <c r="K192" s="67">
        <v>5532</v>
      </c>
      <c r="L192" s="67">
        <v>5532</v>
      </c>
      <c r="M192" s="65">
        <v>1.1064000000000001</v>
      </c>
      <c r="N192" s="65">
        <v>0.27306666666666668</v>
      </c>
      <c r="O192" s="74" t="s">
        <v>3627</v>
      </c>
      <c r="P192" s="74" t="s">
        <v>3628</v>
      </c>
      <c r="Q192" s="74" t="s">
        <v>3204</v>
      </c>
      <c r="R192" s="74" t="s">
        <v>3204</v>
      </c>
      <c r="S192" s="533" t="s">
        <v>3629</v>
      </c>
      <c r="T192" s="85" t="s">
        <v>331</v>
      </c>
      <c r="U192" s="53" t="s">
        <v>1194</v>
      </c>
      <c r="V192" s="441"/>
    </row>
    <row r="193" spans="1:22" s="2" customFormat="1" ht="71.25">
      <c r="A193" s="420">
        <v>153</v>
      </c>
      <c r="B193" s="1302" t="s">
        <v>2981</v>
      </c>
      <c r="C193" s="1303"/>
      <c r="D193" s="52" t="s">
        <v>2982</v>
      </c>
      <c r="E193" s="420" t="s">
        <v>56</v>
      </c>
      <c r="F193" s="53">
        <v>20000</v>
      </c>
      <c r="G193" s="420"/>
      <c r="H193" s="53">
        <v>2000</v>
      </c>
      <c r="I193" s="53"/>
      <c r="J193" s="53">
        <v>2000</v>
      </c>
      <c r="K193" s="67">
        <v>0</v>
      </c>
      <c r="L193" s="67">
        <v>0</v>
      </c>
      <c r="M193" s="65">
        <v>0</v>
      </c>
      <c r="N193" s="65">
        <v>-0.83333333333333337</v>
      </c>
      <c r="O193" s="74" t="s">
        <v>3630</v>
      </c>
      <c r="P193" s="74" t="s">
        <v>3631</v>
      </c>
      <c r="Q193" s="74" t="s">
        <v>3632</v>
      </c>
      <c r="R193" s="74" t="s">
        <v>3221</v>
      </c>
      <c r="S193" s="533" t="s">
        <v>3629</v>
      </c>
      <c r="T193" s="85" t="s">
        <v>331</v>
      </c>
      <c r="U193" s="53" t="s">
        <v>1194</v>
      </c>
      <c r="V193" s="441"/>
    </row>
    <row r="194" spans="1:22" s="2" customFormat="1" ht="28.5">
      <c r="A194" s="420">
        <v>154</v>
      </c>
      <c r="B194" s="1302" t="s">
        <v>2218</v>
      </c>
      <c r="C194" s="1303"/>
      <c r="D194" s="52" t="s">
        <v>2219</v>
      </c>
      <c r="E194" s="53" t="s">
        <v>208</v>
      </c>
      <c r="F194" s="53">
        <v>10000</v>
      </c>
      <c r="G194" s="53">
        <v>4530</v>
      </c>
      <c r="H194" s="53">
        <v>1000</v>
      </c>
      <c r="I194" s="420"/>
      <c r="J194" s="420">
        <v>1000</v>
      </c>
      <c r="K194" s="64">
        <v>1050</v>
      </c>
      <c r="L194" s="64">
        <v>1050</v>
      </c>
      <c r="M194" s="65">
        <v>1.05</v>
      </c>
      <c r="N194" s="65">
        <v>0.21666666666666667</v>
      </c>
      <c r="O194" s="74" t="s">
        <v>3633</v>
      </c>
      <c r="P194" s="74" t="s">
        <v>3634</v>
      </c>
      <c r="Q194" s="74" t="s">
        <v>3204</v>
      </c>
      <c r="R194" s="74" t="s">
        <v>3204</v>
      </c>
      <c r="S194" s="417" t="s">
        <v>2220</v>
      </c>
      <c r="T194" s="85" t="s">
        <v>36</v>
      </c>
      <c r="U194" s="53" t="s">
        <v>1180</v>
      </c>
      <c r="V194" s="441"/>
    </row>
    <row r="195" spans="1:22" s="2" customFormat="1" ht="28.5">
      <c r="A195" s="420">
        <v>155</v>
      </c>
      <c r="B195" s="1302" t="s">
        <v>2221</v>
      </c>
      <c r="C195" s="1303"/>
      <c r="D195" s="52" t="s">
        <v>2222</v>
      </c>
      <c r="E195" s="53" t="s">
        <v>34</v>
      </c>
      <c r="F195" s="53">
        <v>15000</v>
      </c>
      <c r="G195" s="53"/>
      <c r="H195" s="53">
        <v>5000</v>
      </c>
      <c r="I195" s="53"/>
      <c r="J195" s="53">
        <v>5000</v>
      </c>
      <c r="K195" s="67">
        <v>4200</v>
      </c>
      <c r="L195" s="67">
        <v>3800</v>
      </c>
      <c r="M195" s="65">
        <v>0.84</v>
      </c>
      <c r="N195" s="65">
        <v>6.6666666666665986E-3</v>
      </c>
      <c r="O195" s="74" t="s">
        <v>3527</v>
      </c>
      <c r="P195" s="74" t="s">
        <v>3635</v>
      </c>
      <c r="Q195" s="74" t="s">
        <v>3204</v>
      </c>
      <c r="R195" s="74" t="s">
        <v>3204</v>
      </c>
      <c r="S195" s="533" t="s">
        <v>89</v>
      </c>
      <c r="T195" s="85" t="s">
        <v>90</v>
      </c>
      <c r="U195" s="53" t="s">
        <v>1180</v>
      </c>
      <c r="V195" s="52"/>
    </row>
    <row r="196" spans="1:22" s="3" customFormat="1" ht="28.5">
      <c r="A196" s="420">
        <v>156</v>
      </c>
      <c r="B196" s="1302" t="s">
        <v>2223</v>
      </c>
      <c r="C196" s="1303"/>
      <c r="D196" s="52" t="s">
        <v>2224</v>
      </c>
      <c r="E196" s="420" t="s">
        <v>34</v>
      </c>
      <c r="F196" s="53">
        <v>21000</v>
      </c>
      <c r="G196" s="420"/>
      <c r="H196" s="53">
        <v>3000</v>
      </c>
      <c r="I196" s="53"/>
      <c r="J196" s="53">
        <v>3000</v>
      </c>
      <c r="K196" s="67">
        <v>2500</v>
      </c>
      <c r="L196" s="67">
        <v>2250</v>
      </c>
      <c r="M196" s="65">
        <v>0.83333333333333337</v>
      </c>
      <c r="N196" s="65">
        <v>0</v>
      </c>
      <c r="O196" s="74" t="s">
        <v>3527</v>
      </c>
      <c r="P196" s="74" t="s">
        <v>3636</v>
      </c>
      <c r="Q196" s="74" t="s">
        <v>3204</v>
      </c>
      <c r="R196" s="74" t="s">
        <v>3204</v>
      </c>
      <c r="S196" s="533" t="s">
        <v>89</v>
      </c>
      <c r="T196" s="85" t="s">
        <v>90</v>
      </c>
      <c r="U196" s="53" t="s">
        <v>1180</v>
      </c>
      <c r="V196" s="441"/>
    </row>
    <row r="197" spans="1:22" s="3" customFormat="1" ht="57">
      <c r="A197" s="420">
        <v>157</v>
      </c>
      <c r="B197" s="1302" t="s">
        <v>530</v>
      </c>
      <c r="C197" s="1303"/>
      <c r="D197" s="52" t="s">
        <v>531</v>
      </c>
      <c r="E197" s="53" t="s">
        <v>532</v>
      </c>
      <c r="F197" s="53">
        <v>60000</v>
      </c>
      <c r="G197" s="53">
        <v>45730</v>
      </c>
      <c r="H197" s="53">
        <v>14000</v>
      </c>
      <c r="I197" s="420"/>
      <c r="J197" s="420">
        <v>14000</v>
      </c>
      <c r="K197" s="64">
        <v>5142</v>
      </c>
      <c r="L197" s="64">
        <v>5142</v>
      </c>
      <c r="M197" s="65">
        <v>0.36728571428571427</v>
      </c>
      <c r="N197" s="65">
        <v>-0.4660476190476191</v>
      </c>
      <c r="O197" s="74" t="s">
        <v>3637</v>
      </c>
      <c r="P197" s="74" t="s">
        <v>3638</v>
      </c>
      <c r="Q197" s="74" t="s">
        <v>3639</v>
      </c>
      <c r="R197" s="74" t="s">
        <v>3539</v>
      </c>
      <c r="S197" s="533" t="s">
        <v>2225</v>
      </c>
      <c r="T197" s="85" t="s">
        <v>36</v>
      </c>
      <c r="U197" s="53" t="s">
        <v>1415</v>
      </c>
      <c r="V197" s="441"/>
    </row>
    <row r="198" spans="1:22" s="3" customFormat="1" ht="49.5" customHeight="1">
      <c r="A198" s="420">
        <v>158</v>
      </c>
      <c r="B198" s="1302" t="s">
        <v>2226</v>
      </c>
      <c r="C198" s="1303"/>
      <c r="D198" s="52" t="s">
        <v>2227</v>
      </c>
      <c r="E198" s="53" t="s">
        <v>1726</v>
      </c>
      <c r="F198" s="53">
        <v>26000</v>
      </c>
      <c r="G198" s="53">
        <v>23000</v>
      </c>
      <c r="H198" s="53">
        <v>3000</v>
      </c>
      <c r="I198" s="420"/>
      <c r="J198" s="420">
        <v>3000</v>
      </c>
      <c r="K198" s="64">
        <v>3000</v>
      </c>
      <c r="L198" s="64">
        <v>3000</v>
      </c>
      <c r="M198" s="65">
        <v>1</v>
      </c>
      <c r="N198" s="65">
        <v>0.16666666666666663</v>
      </c>
      <c r="O198" s="74" t="s">
        <v>38</v>
      </c>
      <c r="P198" s="74" t="s">
        <v>3596</v>
      </c>
      <c r="Q198" s="74" t="s">
        <v>3204</v>
      </c>
      <c r="R198" s="74" t="s">
        <v>3204</v>
      </c>
      <c r="S198" s="533" t="s">
        <v>105</v>
      </c>
      <c r="T198" s="85" t="s">
        <v>36</v>
      </c>
      <c r="U198" s="53" t="s">
        <v>1415</v>
      </c>
      <c r="V198" s="441"/>
    </row>
    <row r="199" spans="1:22" s="3" customFormat="1" ht="28.5">
      <c r="A199" s="420">
        <v>159</v>
      </c>
      <c r="B199" s="1302" t="s">
        <v>199</v>
      </c>
      <c r="C199" s="1303"/>
      <c r="D199" s="52" t="s">
        <v>2228</v>
      </c>
      <c r="E199" s="53" t="s">
        <v>48</v>
      </c>
      <c r="F199" s="53">
        <v>26000</v>
      </c>
      <c r="G199" s="420">
        <v>8000</v>
      </c>
      <c r="H199" s="420">
        <v>5000</v>
      </c>
      <c r="I199" s="420"/>
      <c r="J199" s="420">
        <v>5000</v>
      </c>
      <c r="K199" s="64">
        <v>4391</v>
      </c>
      <c r="L199" s="64">
        <v>4391</v>
      </c>
      <c r="M199" s="65">
        <v>0.87819999999999998</v>
      </c>
      <c r="N199" s="65">
        <v>4.486666666666661E-2</v>
      </c>
      <c r="O199" s="74" t="s">
        <v>3640</v>
      </c>
      <c r="P199" s="74" t="s">
        <v>3641</v>
      </c>
      <c r="Q199" s="74" t="s">
        <v>3204</v>
      </c>
      <c r="R199" s="74" t="s">
        <v>3204</v>
      </c>
      <c r="S199" s="533" t="s">
        <v>2229</v>
      </c>
      <c r="T199" s="420" t="s">
        <v>36</v>
      </c>
      <c r="U199" s="420" t="s">
        <v>1415</v>
      </c>
      <c r="V199" s="441"/>
    </row>
    <row r="200" spans="1:22" s="3" customFormat="1" ht="28.5">
      <c r="A200" s="420">
        <v>160</v>
      </c>
      <c r="B200" s="1302" t="s">
        <v>2230</v>
      </c>
      <c r="C200" s="1303"/>
      <c r="D200" s="52" t="s">
        <v>2231</v>
      </c>
      <c r="E200" s="53" t="s">
        <v>1665</v>
      </c>
      <c r="F200" s="53">
        <v>18000</v>
      </c>
      <c r="G200" s="420">
        <v>13000</v>
      </c>
      <c r="H200" s="420">
        <v>5000</v>
      </c>
      <c r="I200" s="420"/>
      <c r="J200" s="420">
        <v>5000</v>
      </c>
      <c r="K200" s="64">
        <v>5000</v>
      </c>
      <c r="L200" s="64">
        <v>5000</v>
      </c>
      <c r="M200" s="65">
        <v>1</v>
      </c>
      <c r="N200" s="65">
        <v>0.16666666666666663</v>
      </c>
      <c r="O200" s="74" t="s">
        <v>38</v>
      </c>
      <c r="P200" s="74" t="s">
        <v>3642</v>
      </c>
      <c r="Q200" s="74" t="s">
        <v>3204</v>
      </c>
      <c r="R200" s="74" t="s">
        <v>3204</v>
      </c>
      <c r="S200" s="533" t="s">
        <v>105</v>
      </c>
      <c r="T200" s="85" t="s">
        <v>36</v>
      </c>
      <c r="U200" s="53" t="s">
        <v>1415</v>
      </c>
      <c r="V200" s="441"/>
    </row>
    <row r="201" spans="1:22" s="3" customFormat="1" ht="42.75">
      <c r="A201" s="420">
        <v>161</v>
      </c>
      <c r="B201" s="1302" t="s">
        <v>206</v>
      </c>
      <c r="C201" s="1303"/>
      <c r="D201" s="416" t="s">
        <v>2232</v>
      </c>
      <c r="E201" s="413" t="s">
        <v>208</v>
      </c>
      <c r="F201" s="413">
        <v>10500</v>
      </c>
      <c r="G201" s="413">
        <v>1500</v>
      </c>
      <c r="H201" s="413">
        <v>3000</v>
      </c>
      <c r="I201" s="413"/>
      <c r="J201" s="413">
        <v>3000</v>
      </c>
      <c r="K201" s="103">
        <v>2880</v>
      </c>
      <c r="L201" s="103">
        <v>2880</v>
      </c>
      <c r="M201" s="65">
        <v>0.96</v>
      </c>
      <c r="N201" s="65">
        <v>0.12666666666666659</v>
      </c>
      <c r="O201" s="74" t="s">
        <v>38</v>
      </c>
      <c r="P201" s="74" t="s">
        <v>3643</v>
      </c>
      <c r="Q201" s="74" t="s">
        <v>3204</v>
      </c>
      <c r="R201" s="74" t="s">
        <v>3204</v>
      </c>
      <c r="S201" s="417" t="s">
        <v>89</v>
      </c>
      <c r="T201" s="85" t="s">
        <v>36</v>
      </c>
      <c r="U201" s="53" t="s">
        <v>1415</v>
      </c>
      <c r="V201" s="416"/>
    </row>
    <row r="202" spans="1:22" s="1" customFormat="1" ht="57">
      <c r="A202" s="420">
        <v>162</v>
      </c>
      <c r="B202" s="1302" t="s">
        <v>212</v>
      </c>
      <c r="C202" s="1303"/>
      <c r="D202" s="416" t="s">
        <v>213</v>
      </c>
      <c r="E202" s="413" t="s">
        <v>48</v>
      </c>
      <c r="F202" s="413">
        <v>19379</v>
      </c>
      <c r="G202" s="420">
        <v>9000</v>
      </c>
      <c r="H202" s="420">
        <v>5020</v>
      </c>
      <c r="I202" s="420"/>
      <c r="J202" s="420">
        <v>5020</v>
      </c>
      <c r="K202" s="64">
        <v>2800</v>
      </c>
      <c r="L202" s="64">
        <v>2800</v>
      </c>
      <c r="M202" s="65">
        <v>0.55776892430278879</v>
      </c>
      <c r="N202" s="65">
        <v>-0.27556440903054458</v>
      </c>
      <c r="O202" s="74" t="s">
        <v>3536</v>
      </c>
      <c r="P202" s="74" t="s">
        <v>3644</v>
      </c>
      <c r="Q202" s="74" t="s">
        <v>3204</v>
      </c>
      <c r="R202" s="74"/>
      <c r="S202" s="533" t="s">
        <v>3645</v>
      </c>
      <c r="T202" s="85" t="s">
        <v>36</v>
      </c>
      <c r="U202" s="53" t="s">
        <v>1415</v>
      </c>
      <c r="V202" s="441"/>
    </row>
    <row r="203" spans="1:22" s="3" customFormat="1" ht="42.75">
      <c r="A203" s="420">
        <v>163</v>
      </c>
      <c r="B203" s="1302" t="s">
        <v>2234</v>
      </c>
      <c r="C203" s="1303"/>
      <c r="D203" s="416" t="s">
        <v>2235</v>
      </c>
      <c r="E203" s="413" t="s">
        <v>208</v>
      </c>
      <c r="F203" s="413">
        <v>8000</v>
      </c>
      <c r="G203" s="413">
        <v>6000</v>
      </c>
      <c r="H203" s="413">
        <v>2000</v>
      </c>
      <c r="I203" s="413"/>
      <c r="J203" s="413">
        <v>2000</v>
      </c>
      <c r="K203" s="103">
        <v>1805</v>
      </c>
      <c r="L203" s="103">
        <v>1805</v>
      </c>
      <c r="M203" s="65">
        <v>0.90249999999999997</v>
      </c>
      <c r="N203" s="65">
        <v>6.9166666666666599E-2</v>
      </c>
      <c r="O203" s="74" t="s">
        <v>38</v>
      </c>
      <c r="P203" s="74" t="s">
        <v>3646</v>
      </c>
      <c r="Q203" s="74" t="s">
        <v>3204</v>
      </c>
      <c r="R203" s="74" t="s">
        <v>3204</v>
      </c>
      <c r="S203" s="417" t="s">
        <v>2236</v>
      </c>
      <c r="T203" s="85" t="s">
        <v>36</v>
      </c>
      <c r="U203" s="53" t="s">
        <v>1415</v>
      </c>
      <c r="V203" s="441"/>
    </row>
    <row r="204" spans="1:22" s="7" customFormat="1" ht="28.5">
      <c r="A204" s="420">
        <v>164</v>
      </c>
      <c r="B204" s="1302" t="s">
        <v>218</v>
      </c>
      <c r="C204" s="1303"/>
      <c r="D204" s="441" t="s">
        <v>219</v>
      </c>
      <c r="E204" s="420" t="s">
        <v>56</v>
      </c>
      <c r="F204" s="420">
        <v>25000</v>
      </c>
      <c r="G204" s="420">
        <v>6000</v>
      </c>
      <c r="H204" s="420">
        <v>10000</v>
      </c>
      <c r="I204" s="420"/>
      <c r="J204" s="420">
        <v>10000</v>
      </c>
      <c r="K204" s="64">
        <v>9000</v>
      </c>
      <c r="L204" s="64">
        <v>10000</v>
      </c>
      <c r="M204" s="65">
        <v>0.9</v>
      </c>
      <c r="N204" s="65">
        <v>6.6666666666666652E-2</v>
      </c>
      <c r="O204" s="74" t="s">
        <v>38</v>
      </c>
      <c r="P204" s="74" t="s">
        <v>3647</v>
      </c>
      <c r="Q204" s="74" t="s">
        <v>3204</v>
      </c>
      <c r="R204" s="74" t="s">
        <v>3204</v>
      </c>
      <c r="S204" s="533" t="s">
        <v>1410</v>
      </c>
      <c r="T204" s="420" t="s">
        <v>36</v>
      </c>
      <c r="U204" s="53" t="s">
        <v>1415</v>
      </c>
      <c r="V204" s="441"/>
    </row>
    <row r="205" spans="1:22" s="7" customFormat="1" ht="28.5">
      <c r="A205" s="420">
        <v>165</v>
      </c>
      <c r="B205" s="1302" t="s">
        <v>2237</v>
      </c>
      <c r="C205" s="1303"/>
      <c r="D205" s="441" t="s">
        <v>2238</v>
      </c>
      <c r="E205" s="420" t="s">
        <v>48</v>
      </c>
      <c r="F205" s="420">
        <v>10000</v>
      </c>
      <c r="G205" s="420">
        <v>4000</v>
      </c>
      <c r="H205" s="420">
        <v>3000</v>
      </c>
      <c r="I205" s="420"/>
      <c r="J205" s="420">
        <v>3000</v>
      </c>
      <c r="K205" s="64">
        <v>2768</v>
      </c>
      <c r="L205" s="64">
        <v>2768</v>
      </c>
      <c r="M205" s="65">
        <v>0.92266666666666663</v>
      </c>
      <c r="N205" s="65">
        <v>8.9333333333333265E-2</v>
      </c>
      <c r="O205" s="74" t="s">
        <v>3640</v>
      </c>
      <c r="P205" s="74" t="s">
        <v>3648</v>
      </c>
      <c r="Q205" s="74" t="s">
        <v>3204</v>
      </c>
      <c r="R205" s="74" t="s">
        <v>3204</v>
      </c>
      <c r="S205" s="533" t="s">
        <v>2239</v>
      </c>
      <c r="T205" s="420" t="s">
        <v>36</v>
      </c>
      <c r="U205" s="53" t="s">
        <v>1415</v>
      </c>
      <c r="V205" s="441"/>
    </row>
    <row r="206" spans="1:22" s="6" customFormat="1" ht="71.25">
      <c r="A206" s="420">
        <v>166</v>
      </c>
      <c r="B206" s="1302" t="s">
        <v>225</v>
      </c>
      <c r="C206" s="1303"/>
      <c r="D206" s="52" t="s">
        <v>2240</v>
      </c>
      <c r="E206" s="420" t="s">
        <v>208</v>
      </c>
      <c r="F206" s="53">
        <v>39000</v>
      </c>
      <c r="G206" s="420">
        <v>2000</v>
      </c>
      <c r="H206" s="53">
        <v>10000</v>
      </c>
      <c r="I206" s="53"/>
      <c r="J206" s="53">
        <v>10000</v>
      </c>
      <c r="K206" s="67">
        <v>9217</v>
      </c>
      <c r="L206" s="67">
        <v>9217</v>
      </c>
      <c r="M206" s="65">
        <v>0.92169999999999996</v>
      </c>
      <c r="N206" s="65">
        <v>8.8366666666666593E-2</v>
      </c>
      <c r="O206" s="74" t="s">
        <v>38</v>
      </c>
      <c r="P206" s="74" t="s">
        <v>3649</v>
      </c>
      <c r="Q206" s="74" t="s">
        <v>3204</v>
      </c>
      <c r="R206" s="74" t="s">
        <v>3204</v>
      </c>
      <c r="S206" s="533" t="s">
        <v>2241</v>
      </c>
      <c r="T206" s="85" t="s">
        <v>36</v>
      </c>
      <c r="U206" s="53" t="s">
        <v>1415</v>
      </c>
      <c r="V206" s="441"/>
    </row>
    <row r="207" spans="1:22" s="6" customFormat="1" ht="42.75">
      <c r="A207" s="420">
        <v>167</v>
      </c>
      <c r="B207" s="1302" t="s">
        <v>572</v>
      </c>
      <c r="C207" s="1303"/>
      <c r="D207" s="52" t="s">
        <v>2242</v>
      </c>
      <c r="E207" s="420" t="s">
        <v>574</v>
      </c>
      <c r="F207" s="53">
        <v>100000</v>
      </c>
      <c r="G207" s="420">
        <v>40000</v>
      </c>
      <c r="H207" s="53">
        <v>15000</v>
      </c>
      <c r="I207" s="53"/>
      <c r="J207" s="53">
        <v>15000</v>
      </c>
      <c r="K207" s="67">
        <v>13788</v>
      </c>
      <c r="L207" s="67">
        <v>13788</v>
      </c>
      <c r="M207" s="65">
        <v>0.91920000000000002</v>
      </c>
      <c r="N207" s="65">
        <v>8.5866666666666647E-2</v>
      </c>
      <c r="O207" s="74" t="s">
        <v>38</v>
      </c>
      <c r="P207" s="74" t="s">
        <v>3650</v>
      </c>
      <c r="Q207" s="74" t="s">
        <v>3204</v>
      </c>
      <c r="R207" s="74" t="s">
        <v>3204</v>
      </c>
      <c r="S207" s="533" t="s">
        <v>2243</v>
      </c>
      <c r="T207" s="85" t="s">
        <v>36</v>
      </c>
      <c r="U207" s="53" t="s">
        <v>1415</v>
      </c>
      <c r="V207" s="533"/>
    </row>
    <row r="208" spans="1:22" s="3" customFormat="1" ht="85.5">
      <c r="A208" s="420">
        <v>168</v>
      </c>
      <c r="B208" s="1302" t="s">
        <v>2247</v>
      </c>
      <c r="C208" s="1303"/>
      <c r="D208" s="52" t="s">
        <v>2248</v>
      </c>
      <c r="E208" s="53" t="s">
        <v>34</v>
      </c>
      <c r="F208" s="53">
        <v>11300</v>
      </c>
      <c r="G208" s="53"/>
      <c r="H208" s="53">
        <v>5000</v>
      </c>
      <c r="I208" s="420"/>
      <c r="J208" s="420">
        <v>5000</v>
      </c>
      <c r="K208" s="64">
        <v>4250</v>
      </c>
      <c r="L208" s="64">
        <v>4250</v>
      </c>
      <c r="M208" s="65">
        <v>0.85</v>
      </c>
      <c r="N208" s="65">
        <v>1.6666666666666607E-2</v>
      </c>
      <c r="O208" s="74" t="s">
        <v>38</v>
      </c>
      <c r="P208" s="74" t="s">
        <v>3651</v>
      </c>
      <c r="Q208" s="74" t="s">
        <v>3204</v>
      </c>
      <c r="R208" s="74" t="s">
        <v>3204</v>
      </c>
      <c r="S208" s="533" t="s">
        <v>2204</v>
      </c>
      <c r="T208" s="85" t="s">
        <v>90</v>
      </c>
      <c r="U208" s="53" t="s">
        <v>1381</v>
      </c>
      <c r="V208" s="441"/>
    </row>
    <row r="209" spans="1:22" s="3" customFormat="1" ht="49.5" customHeight="1">
      <c r="A209" s="420">
        <v>169</v>
      </c>
      <c r="B209" s="1302" t="s">
        <v>2249</v>
      </c>
      <c r="C209" s="1303"/>
      <c r="D209" s="52" t="s">
        <v>2250</v>
      </c>
      <c r="E209" s="53" t="s">
        <v>208</v>
      </c>
      <c r="F209" s="53">
        <v>12000</v>
      </c>
      <c r="G209" s="53">
        <v>3000</v>
      </c>
      <c r="H209" s="53">
        <v>5000</v>
      </c>
      <c r="I209" s="420"/>
      <c r="J209" s="420">
        <v>5000</v>
      </c>
      <c r="K209" s="64">
        <v>4200</v>
      </c>
      <c r="L209" s="64">
        <v>4200</v>
      </c>
      <c r="M209" s="65">
        <v>0.84</v>
      </c>
      <c r="N209" s="65">
        <v>6.6666666666665986E-3</v>
      </c>
      <c r="O209" s="74" t="s">
        <v>38</v>
      </c>
      <c r="P209" s="74" t="s">
        <v>3652</v>
      </c>
      <c r="Q209" s="74" t="s">
        <v>3204</v>
      </c>
      <c r="R209" s="74" t="s">
        <v>3204</v>
      </c>
      <c r="S209" s="533" t="s">
        <v>89</v>
      </c>
      <c r="T209" s="85" t="s">
        <v>36</v>
      </c>
      <c r="U209" s="53" t="s">
        <v>1381</v>
      </c>
      <c r="V209" s="441"/>
    </row>
    <row r="210" spans="1:22" s="3" customFormat="1" ht="71.25">
      <c r="A210" s="420">
        <v>170</v>
      </c>
      <c r="B210" s="1302" t="s">
        <v>2251</v>
      </c>
      <c r="C210" s="1303"/>
      <c r="D210" s="52" t="s">
        <v>2252</v>
      </c>
      <c r="E210" s="53" t="s">
        <v>48</v>
      </c>
      <c r="F210" s="53">
        <v>94248</v>
      </c>
      <c r="G210" s="53">
        <v>24755</v>
      </c>
      <c r="H210" s="53">
        <v>25000</v>
      </c>
      <c r="I210" s="420"/>
      <c r="J210" s="420">
        <v>25000</v>
      </c>
      <c r="K210" s="64">
        <v>21000</v>
      </c>
      <c r="L210" s="64">
        <v>21000</v>
      </c>
      <c r="M210" s="65">
        <v>0.84</v>
      </c>
      <c r="N210" s="65">
        <v>6.6666666666665986E-3</v>
      </c>
      <c r="O210" s="74" t="s">
        <v>38</v>
      </c>
      <c r="P210" s="74" t="s">
        <v>3653</v>
      </c>
      <c r="Q210" s="74" t="s">
        <v>3204</v>
      </c>
      <c r="R210" s="74" t="s">
        <v>3204</v>
      </c>
      <c r="S210" s="417" t="s">
        <v>89</v>
      </c>
      <c r="T210" s="85" t="s">
        <v>36</v>
      </c>
      <c r="U210" s="53" t="s">
        <v>1381</v>
      </c>
      <c r="V210" s="441"/>
    </row>
    <row r="211" spans="1:22" s="3" customFormat="1" ht="44.25" customHeight="1">
      <c r="A211" s="420">
        <v>171</v>
      </c>
      <c r="B211" s="1302" t="s">
        <v>2253</v>
      </c>
      <c r="C211" s="1303"/>
      <c r="D211" s="52" t="s">
        <v>2254</v>
      </c>
      <c r="E211" s="53" t="s">
        <v>1665</v>
      </c>
      <c r="F211" s="53">
        <v>24200</v>
      </c>
      <c r="G211" s="53">
        <v>15000</v>
      </c>
      <c r="H211" s="53">
        <v>9200</v>
      </c>
      <c r="I211" s="420"/>
      <c r="J211" s="53">
        <v>9200</v>
      </c>
      <c r="K211" s="67">
        <v>8900</v>
      </c>
      <c r="L211" s="67">
        <v>8900</v>
      </c>
      <c r="M211" s="65">
        <v>0.96739130434782605</v>
      </c>
      <c r="N211" s="65">
        <v>0.13405797101449268</v>
      </c>
      <c r="O211" s="74" t="s">
        <v>38</v>
      </c>
      <c r="P211" s="74" t="s">
        <v>3654</v>
      </c>
      <c r="Q211" s="74" t="s">
        <v>3204</v>
      </c>
      <c r="R211" s="74" t="s">
        <v>3204</v>
      </c>
      <c r="S211" s="417" t="s">
        <v>214</v>
      </c>
      <c r="T211" s="85" t="s">
        <v>36</v>
      </c>
      <c r="U211" s="53" t="s">
        <v>1381</v>
      </c>
      <c r="V211" s="441"/>
    </row>
    <row r="212" spans="1:22" s="3" customFormat="1" ht="35.25" customHeight="1">
      <c r="A212" s="420">
        <v>172</v>
      </c>
      <c r="B212" s="1302" t="s">
        <v>2255</v>
      </c>
      <c r="C212" s="1303"/>
      <c r="D212" s="52" t="s">
        <v>2256</v>
      </c>
      <c r="E212" s="53" t="s">
        <v>1717</v>
      </c>
      <c r="F212" s="53">
        <v>12000</v>
      </c>
      <c r="G212" s="53">
        <v>6000</v>
      </c>
      <c r="H212" s="53">
        <v>6000</v>
      </c>
      <c r="I212" s="420"/>
      <c r="J212" s="420">
        <v>6000</v>
      </c>
      <c r="K212" s="64">
        <v>6900</v>
      </c>
      <c r="L212" s="64">
        <v>6900</v>
      </c>
      <c r="M212" s="65">
        <v>1.1499999999999999</v>
      </c>
      <c r="N212" s="65">
        <v>0.31666666666666654</v>
      </c>
      <c r="O212" s="74" t="s">
        <v>38</v>
      </c>
      <c r="P212" s="74" t="s">
        <v>3655</v>
      </c>
      <c r="Q212" s="74" t="s">
        <v>3204</v>
      </c>
      <c r="R212" s="74" t="s">
        <v>3204</v>
      </c>
      <c r="S212" s="417" t="s">
        <v>214</v>
      </c>
      <c r="T212" s="85" t="s">
        <v>36</v>
      </c>
      <c r="U212" s="53" t="s">
        <v>1381</v>
      </c>
      <c r="V212" s="441"/>
    </row>
    <row r="213" spans="1:22" s="3" customFormat="1" ht="57">
      <c r="A213" s="420">
        <v>173</v>
      </c>
      <c r="B213" s="1302" t="s">
        <v>2257</v>
      </c>
      <c r="C213" s="1303"/>
      <c r="D213" s="52" t="s">
        <v>2258</v>
      </c>
      <c r="E213" s="53" t="s">
        <v>208</v>
      </c>
      <c r="F213" s="53">
        <v>17000</v>
      </c>
      <c r="G213" s="53">
        <v>5000</v>
      </c>
      <c r="H213" s="53">
        <v>6000</v>
      </c>
      <c r="I213" s="420"/>
      <c r="J213" s="420">
        <v>6000</v>
      </c>
      <c r="K213" s="64">
        <v>5000</v>
      </c>
      <c r="L213" s="64">
        <v>5000</v>
      </c>
      <c r="M213" s="65">
        <v>0.83333333333333337</v>
      </c>
      <c r="N213" s="65">
        <v>0</v>
      </c>
      <c r="O213" s="74" t="s">
        <v>38</v>
      </c>
      <c r="P213" s="74" t="s">
        <v>3656</v>
      </c>
      <c r="Q213" s="74" t="s">
        <v>3204</v>
      </c>
      <c r="R213" s="74" t="s">
        <v>3204</v>
      </c>
      <c r="S213" s="533" t="s">
        <v>1675</v>
      </c>
      <c r="T213" s="85" t="s">
        <v>36</v>
      </c>
      <c r="U213" s="53" t="s">
        <v>1381</v>
      </c>
      <c r="V213" s="441"/>
    </row>
    <row r="214" spans="1:22" s="3" customFormat="1" ht="28.5">
      <c r="A214" s="420">
        <v>174</v>
      </c>
      <c r="B214" s="1302" t="s">
        <v>2259</v>
      </c>
      <c r="C214" s="1303"/>
      <c r="D214" s="52" t="s">
        <v>2260</v>
      </c>
      <c r="E214" s="53" t="s">
        <v>1717</v>
      </c>
      <c r="F214" s="53">
        <v>14298</v>
      </c>
      <c r="G214" s="53">
        <v>10000</v>
      </c>
      <c r="H214" s="420">
        <v>4298</v>
      </c>
      <c r="I214" s="420"/>
      <c r="J214" s="420">
        <v>4298</v>
      </c>
      <c r="K214" s="64">
        <v>4298</v>
      </c>
      <c r="L214" s="64">
        <v>4298</v>
      </c>
      <c r="M214" s="65">
        <v>1</v>
      </c>
      <c r="N214" s="65">
        <v>0.16666666666666663</v>
      </c>
      <c r="O214" s="74" t="s">
        <v>38</v>
      </c>
      <c r="P214" s="74" t="s">
        <v>3657</v>
      </c>
      <c r="Q214" s="74" t="s">
        <v>3204</v>
      </c>
      <c r="R214" s="74" t="s">
        <v>3204</v>
      </c>
      <c r="S214" s="533" t="s">
        <v>214</v>
      </c>
      <c r="T214" s="85" t="s">
        <v>36</v>
      </c>
      <c r="U214" s="53" t="s">
        <v>1381</v>
      </c>
      <c r="V214" s="441"/>
    </row>
    <row r="215" spans="1:22" s="3" customFormat="1" ht="54" customHeight="1">
      <c r="A215" s="420">
        <v>175</v>
      </c>
      <c r="B215" s="1302" t="s">
        <v>2261</v>
      </c>
      <c r="C215" s="1303"/>
      <c r="D215" s="52" t="s">
        <v>2262</v>
      </c>
      <c r="E215" s="53" t="s">
        <v>208</v>
      </c>
      <c r="F215" s="53">
        <v>19220</v>
      </c>
      <c r="G215" s="53">
        <v>3000</v>
      </c>
      <c r="H215" s="53">
        <v>8000</v>
      </c>
      <c r="I215" s="420"/>
      <c r="J215" s="420">
        <v>8000</v>
      </c>
      <c r="K215" s="64">
        <v>8200</v>
      </c>
      <c r="L215" s="64">
        <v>8200</v>
      </c>
      <c r="M215" s="65">
        <v>1.0249999999999999</v>
      </c>
      <c r="N215" s="65">
        <v>0.19166666666666654</v>
      </c>
      <c r="O215" s="74" t="s">
        <v>38</v>
      </c>
      <c r="P215" s="74" t="s">
        <v>3658</v>
      </c>
      <c r="Q215" s="74" t="s">
        <v>3204</v>
      </c>
      <c r="R215" s="74" t="s">
        <v>3204</v>
      </c>
      <c r="S215" s="533" t="s">
        <v>89</v>
      </c>
      <c r="T215" s="85" t="s">
        <v>36</v>
      </c>
      <c r="U215" s="53" t="s">
        <v>1381</v>
      </c>
      <c r="V215" s="441"/>
    </row>
    <row r="216" spans="1:22" s="3" customFormat="1" ht="42.75">
      <c r="A216" s="420">
        <v>176</v>
      </c>
      <c r="B216" s="1302" t="s">
        <v>2263</v>
      </c>
      <c r="C216" s="1303"/>
      <c r="D216" s="52" t="s">
        <v>2264</v>
      </c>
      <c r="E216" s="53" t="s">
        <v>208</v>
      </c>
      <c r="F216" s="53">
        <v>20000</v>
      </c>
      <c r="G216" s="53">
        <v>5000</v>
      </c>
      <c r="H216" s="53">
        <v>10000</v>
      </c>
      <c r="I216" s="420"/>
      <c r="J216" s="420">
        <v>10000</v>
      </c>
      <c r="K216" s="64">
        <v>8400</v>
      </c>
      <c r="L216" s="64">
        <v>8400</v>
      </c>
      <c r="M216" s="65">
        <v>0.84</v>
      </c>
      <c r="N216" s="65">
        <v>6.6666666666665986E-3</v>
      </c>
      <c r="O216" s="74" t="s">
        <v>38</v>
      </c>
      <c r="P216" s="74" t="s">
        <v>3659</v>
      </c>
      <c r="Q216" s="74" t="s">
        <v>3204</v>
      </c>
      <c r="R216" s="74" t="s">
        <v>3204</v>
      </c>
      <c r="S216" s="533" t="s">
        <v>89</v>
      </c>
      <c r="T216" s="85" t="s">
        <v>36</v>
      </c>
      <c r="U216" s="53" t="s">
        <v>1381</v>
      </c>
      <c r="V216" s="441"/>
    </row>
    <row r="217" spans="1:22" s="3" customFormat="1" ht="42.75">
      <c r="A217" s="420">
        <v>177</v>
      </c>
      <c r="B217" s="1302" t="s">
        <v>2265</v>
      </c>
      <c r="C217" s="1303"/>
      <c r="D217" s="52" t="s">
        <v>2266</v>
      </c>
      <c r="E217" s="53" t="s">
        <v>208</v>
      </c>
      <c r="F217" s="53">
        <v>14000</v>
      </c>
      <c r="G217" s="53">
        <v>5000</v>
      </c>
      <c r="H217" s="53">
        <v>7000</v>
      </c>
      <c r="I217" s="420"/>
      <c r="J217" s="420">
        <v>7000</v>
      </c>
      <c r="K217" s="64">
        <v>5950</v>
      </c>
      <c r="L217" s="64">
        <v>5950</v>
      </c>
      <c r="M217" s="65">
        <v>0.85</v>
      </c>
      <c r="N217" s="65">
        <v>1.6666666666666607E-2</v>
      </c>
      <c r="O217" s="74" t="s">
        <v>38</v>
      </c>
      <c r="P217" s="74" t="s">
        <v>3660</v>
      </c>
      <c r="Q217" s="74" t="s">
        <v>3204</v>
      </c>
      <c r="R217" s="74" t="s">
        <v>3204</v>
      </c>
      <c r="S217" s="533" t="s">
        <v>89</v>
      </c>
      <c r="T217" s="85" t="s">
        <v>36</v>
      </c>
      <c r="U217" s="53" t="s">
        <v>1381</v>
      </c>
      <c r="V217" s="441"/>
    </row>
    <row r="218" spans="1:22" s="3" customFormat="1" ht="42.75">
      <c r="A218" s="420">
        <v>178</v>
      </c>
      <c r="B218" s="1302" t="s">
        <v>2267</v>
      </c>
      <c r="C218" s="1303"/>
      <c r="D218" s="52" t="s">
        <v>2268</v>
      </c>
      <c r="E218" s="53" t="s">
        <v>64</v>
      </c>
      <c r="F218" s="53">
        <v>150000</v>
      </c>
      <c r="G218" s="53"/>
      <c r="H218" s="53">
        <v>25000</v>
      </c>
      <c r="I218" s="53"/>
      <c r="J218" s="420">
        <v>25000</v>
      </c>
      <c r="K218" s="64">
        <v>16250</v>
      </c>
      <c r="L218" s="64">
        <v>16250</v>
      </c>
      <c r="M218" s="65">
        <v>0.65</v>
      </c>
      <c r="N218" s="65">
        <v>-0.18333333333333335</v>
      </c>
      <c r="O218" s="74" t="s">
        <v>38</v>
      </c>
      <c r="P218" s="74" t="s">
        <v>3661</v>
      </c>
      <c r="Q218" s="74" t="s">
        <v>3204</v>
      </c>
      <c r="R218" s="74" t="s">
        <v>3204</v>
      </c>
      <c r="S218" s="533" t="s">
        <v>89</v>
      </c>
      <c r="T218" s="420" t="s">
        <v>450</v>
      </c>
      <c r="U218" s="53" t="s">
        <v>1381</v>
      </c>
      <c r="V218" s="441"/>
    </row>
    <row r="219" spans="1:22" s="3" customFormat="1" ht="28.5">
      <c r="A219" s="420">
        <v>179</v>
      </c>
      <c r="B219" s="1302" t="s">
        <v>2269</v>
      </c>
      <c r="C219" s="1303"/>
      <c r="D219" s="52" t="s">
        <v>2270</v>
      </c>
      <c r="E219" s="53" t="s">
        <v>34</v>
      </c>
      <c r="F219" s="53">
        <v>10000</v>
      </c>
      <c r="G219" s="53"/>
      <c r="H219" s="53">
        <v>3000</v>
      </c>
      <c r="I219" s="53"/>
      <c r="J219" s="420">
        <v>3000</v>
      </c>
      <c r="K219" s="64">
        <v>2880</v>
      </c>
      <c r="L219" s="64">
        <v>2880</v>
      </c>
      <c r="M219" s="65">
        <v>0.96</v>
      </c>
      <c r="N219" s="65">
        <v>0.12666666666666659</v>
      </c>
      <c r="O219" s="74" t="s">
        <v>38</v>
      </c>
      <c r="P219" s="74" t="s">
        <v>3662</v>
      </c>
      <c r="Q219" s="74" t="s">
        <v>3204</v>
      </c>
      <c r="R219" s="74" t="s">
        <v>3204</v>
      </c>
      <c r="S219" s="533" t="s">
        <v>89</v>
      </c>
      <c r="T219" s="420" t="s">
        <v>271</v>
      </c>
      <c r="U219" s="53" t="s">
        <v>1381</v>
      </c>
      <c r="V219" s="441"/>
    </row>
    <row r="220" spans="1:22" s="3" customFormat="1" ht="99.75">
      <c r="A220" s="420">
        <v>180</v>
      </c>
      <c r="B220" s="1302" t="s">
        <v>1506</v>
      </c>
      <c r="C220" s="1303"/>
      <c r="D220" s="52" t="s">
        <v>2271</v>
      </c>
      <c r="E220" s="53" t="s">
        <v>64</v>
      </c>
      <c r="F220" s="53">
        <v>80000</v>
      </c>
      <c r="G220" s="53"/>
      <c r="H220" s="53">
        <v>5000</v>
      </c>
      <c r="I220" s="53"/>
      <c r="J220" s="420">
        <v>5000</v>
      </c>
      <c r="K220" s="64">
        <v>1000</v>
      </c>
      <c r="L220" s="64">
        <v>1000</v>
      </c>
      <c r="M220" s="65">
        <v>0.2</v>
      </c>
      <c r="N220" s="65">
        <v>-0.6333333333333333</v>
      </c>
      <c r="O220" s="74" t="s">
        <v>3663</v>
      </c>
      <c r="P220" s="74" t="s">
        <v>3664</v>
      </c>
      <c r="Q220" s="74" t="s">
        <v>3665</v>
      </c>
      <c r="R220" s="74" t="s">
        <v>3666</v>
      </c>
      <c r="S220" s="533" t="s">
        <v>89</v>
      </c>
      <c r="T220" s="420" t="s">
        <v>450</v>
      </c>
      <c r="U220" s="53" t="s">
        <v>1381</v>
      </c>
      <c r="V220" s="441"/>
    </row>
    <row r="221" spans="1:22" s="3" customFormat="1" ht="42.75">
      <c r="A221" s="420">
        <v>181</v>
      </c>
      <c r="B221" s="1302" t="s">
        <v>2272</v>
      </c>
      <c r="C221" s="1303"/>
      <c r="D221" s="52" t="s">
        <v>2273</v>
      </c>
      <c r="E221" s="53" t="s">
        <v>233</v>
      </c>
      <c r="F221" s="53">
        <v>30000</v>
      </c>
      <c r="G221" s="53"/>
      <c r="H221" s="53">
        <v>5000</v>
      </c>
      <c r="I221" s="53"/>
      <c r="J221" s="420">
        <v>5000</v>
      </c>
      <c r="K221" s="64">
        <v>5050</v>
      </c>
      <c r="L221" s="64">
        <v>5050</v>
      </c>
      <c r="M221" s="65">
        <v>1.01</v>
      </c>
      <c r="N221" s="65">
        <v>0.17666666666666664</v>
      </c>
      <c r="O221" s="74" t="s">
        <v>38</v>
      </c>
      <c r="P221" s="74" t="s">
        <v>3667</v>
      </c>
      <c r="Q221" s="74" t="s">
        <v>3204</v>
      </c>
      <c r="R221" s="74" t="s">
        <v>3204</v>
      </c>
      <c r="S221" s="533" t="s">
        <v>89</v>
      </c>
      <c r="T221" s="420" t="s">
        <v>106</v>
      </c>
      <c r="U221" s="53" t="s">
        <v>1381</v>
      </c>
      <c r="V221" s="441"/>
    </row>
    <row r="222" spans="1:22" s="3" customFormat="1" ht="28.5">
      <c r="A222" s="420">
        <v>182</v>
      </c>
      <c r="B222" s="1302" t="s">
        <v>2274</v>
      </c>
      <c r="C222" s="1303"/>
      <c r="D222" s="52" t="s">
        <v>2275</v>
      </c>
      <c r="E222" s="53" t="s">
        <v>34</v>
      </c>
      <c r="F222" s="53">
        <v>20600</v>
      </c>
      <c r="G222" s="53"/>
      <c r="H222" s="53">
        <v>6000</v>
      </c>
      <c r="I222" s="53"/>
      <c r="J222" s="420">
        <v>6000</v>
      </c>
      <c r="K222" s="64">
        <v>6050</v>
      </c>
      <c r="L222" s="64">
        <v>6050</v>
      </c>
      <c r="M222" s="65">
        <v>1.0083333333333333</v>
      </c>
      <c r="N222" s="65">
        <v>0.17499999999999993</v>
      </c>
      <c r="O222" s="74" t="s">
        <v>38</v>
      </c>
      <c r="P222" s="74" t="s">
        <v>3668</v>
      </c>
      <c r="Q222" s="74" t="s">
        <v>3204</v>
      </c>
      <c r="R222" s="74" t="s">
        <v>3204</v>
      </c>
      <c r="S222" s="533" t="s">
        <v>89</v>
      </c>
      <c r="T222" s="420" t="s">
        <v>106</v>
      </c>
      <c r="U222" s="53" t="s">
        <v>1381</v>
      </c>
      <c r="V222" s="441"/>
    </row>
    <row r="223" spans="1:22" s="3" customFormat="1" ht="114">
      <c r="A223" s="420">
        <v>183</v>
      </c>
      <c r="B223" s="1302" t="s">
        <v>2276</v>
      </c>
      <c r="C223" s="1303"/>
      <c r="D223" s="52" t="s">
        <v>3669</v>
      </c>
      <c r="E223" s="53">
        <v>2017</v>
      </c>
      <c r="F223" s="53">
        <v>5000</v>
      </c>
      <c r="G223" s="53"/>
      <c r="H223" s="53">
        <v>5000</v>
      </c>
      <c r="I223" s="420"/>
      <c r="J223" s="420">
        <v>5000</v>
      </c>
      <c r="K223" s="64">
        <v>4100</v>
      </c>
      <c r="L223" s="64">
        <v>4100</v>
      </c>
      <c r="M223" s="65">
        <v>0.82</v>
      </c>
      <c r="N223" s="65">
        <v>-1.3333333333333419E-2</v>
      </c>
      <c r="O223" s="74" t="s">
        <v>38</v>
      </c>
      <c r="P223" s="74" t="s">
        <v>3670</v>
      </c>
      <c r="Q223" s="74" t="s">
        <v>3204</v>
      </c>
      <c r="R223" s="74" t="s">
        <v>3204</v>
      </c>
      <c r="S223" s="533" t="s">
        <v>214</v>
      </c>
      <c r="T223" s="85" t="s">
        <v>271</v>
      </c>
      <c r="U223" s="53" t="s">
        <v>1381</v>
      </c>
      <c r="V223" s="441"/>
    </row>
    <row r="224" spans="1:22" s="3" customFormat="1" ht="42.75">
      <c r="A224" s="420">
        <v>184</v>
      </c>
      <c r="B224" s="1302" t="s">
        <v>2278</v>
      </c>
      <c r="C224" s="1303"/>
      <c r="D224" s="52" t="s">
        <v>2279</v>
      </c>
      <c r="E224" s="420" t="s">
        <v>1717</v>
      </c>
      <c r="F224" s="53">
        <v>3500</v>
      </c>
      <c r="G224" s="420">
        <v>1000</v>
      </c>
      <c r="H224" s="53">
        <v>2500</v>
      </c>
      <c r="I224" s="53"/>
      <c r="J224" s="53">
        <v>2500</v>
      </c>
      <c r="K224" s="67">
        <v>2160</v>
      </c>
      <c r="L224" s="67">
        <v>2210</v>
      </c>
      <c r="M224" s="65">
        <v>0.86399999999999999</v>
      </c>
      <c r="N224" s="65">
        <v>3.066666666666662E-2</v>
      </c>
      <c r="O224" s="74" t="s">
        <v>3671</v>
      </c>
      <c r="P224" s="74" t="s">
        <v>3672</v>
      </c>
      <c r="Q224" s="74" t="s">
        <v>3204</v>
      </c>
      <c r="R224" s="74" t="s">
        <v>3204</v>
      </c>
      <c r="S224" s="533" t="s">
        <v>105</v>
      </c>
      <c r="T224" s="85" t="s">
        <v>36</v>
      </c>
      <c r="U224" s="53" t="s">
        <v>1556</v>
      </c>
      <c r="V224" s="441"/>
    </row>
    <row r="225" spans="1:22" s="3" customFormat="1" ht="71.25">
      <c r="A225" s="420">
        <v>185</v>
      </c>
      <c r="B225" s="1302" t="s">
        <v>2280</v>
      </c>
      <c r="C225" s="1303"/>
      <c r="D225" s="52" t="s">
        <v>3673</v>
      </c>
      <c r="E225" s="420" t="s">
        <v>34</v>
      </c>
      <c r="F225" s="53">
        <v>5000</v>
      </c>
      <c r="G225" s="420"/>
      <c r="H225" s="53">
        <v>2000</v>
      </c>
      <c r="I225" s="53"/>
      <c r="J225" s="53">
        <v>2000</v>
      </c>
      <c r="K225" s="67">
        <v>450</v>
      </c>
      <c r="L225" s="67">
        <v>480</v>
      </c>
      <c r="M225" s="65">
        <v>0.22500000000000001</v>
      </c>
      <c r="N225" s="65">
        <v>-0.60833333333333339</v>
      </c>
      <c r="O225" s="74" t="s">
        <v>3674</v>
      </c>
      <c r="P225" s="74" t="s">
        <v>3675</v>
      </c>
      <c r="Q225" s="74" t="s">
        <v>3676</v>
      </c>
      <c r="R225" s="74" t="s">
        <v>3557</v>
      </c>
      <c r="S225" s="533" t="s">
        <v>2140</v>
      </c>
      <c r="T225" s="85" t="s">
        <v>106</v>
      </c>
      <c r="U225" s="53" t="s">
        <v>1556</v>
      </c>
      <c r="V225" s="441"/>
    </row>
    <row r="226" spans="1:22" s="7" customFormat="1" ht="71.25">
      <c r="A226" s="420">
        <v>186</v>
      </c>
      <c r="B226" s="1302" t="s">
        <v>2282</v>
      </c>
      <c r="C226" s="1303"/>
      <c r="D226" s="52" t="s">
        <v>2283</v>
      </c>
      <c r="E226" s="420" t="s">
        <v>208</v>
      </c>
      <c r="F226" s="53">
        <v>7200</v>
      </c>
      <c r="G226" s="420">
        <v>620</v>
      </c>
      <c r="H226" s="53">
        <v>4800</v>
      </c>
      <c r="I226" s="53"/>
      <c r="J226" s="53">
        <v>4800</v>
      </c>
      <c r="K226" s="67">
        <v>4690</v>
      </c>
      <c r="L226" s="67">
        <v>4750</v>
      </c>
      <c r="M226" s="65">
        <v>0.9770833333333333</v>
      </c>
      <c r="N226" s="65">
        <v>0.14374999999999993</v>
      </c>
      <c r="O226" s="74" t="s">
        <v>3677</v>
      </c>
      <c r="P226" s="74" t="s">
        <v>3678</v>
      </c>
      <c r="Q226" s="74" t="s">
        <v>3204</v>
      </c>
      <c r="R226" s="74" t="s">
        <v>3204</v>
      </c>
      <c r="S226" s="533" t="s">
        <v>2140</v>
      </c>
      <c r="T226" s="85" t="s">
        <v>271</v>
      </c>
      <c r="U226" s="53" t="s">
        <v>1556</v>
      </c>
      <c r="V226" s="441"/>
    </row>
    <row r="227" spans="1:22" s="3" customFormat="1" ht="42.75">
      <c r="A227" s="420">
        <v>187</v>
      </c>
      <c r="B227" s="1302" t="s">
        <v>2284</v>
      </c>
      <c r="C227" s="1303"/>
      <c r="D227" s="52" t="s">
        <v>2285</v>
      </c>
      <c r="E227" s="420" t="s">
        <v>208</v>
      </c>
      <c r="F227" s="53">
        <v>7400</v>
      </c>
      <c r="G227" s="420">
        <v>680</v>
      </c>
      <c r="H227" s="53">
        <v>5000</v>
      </c>
      <c r="I227" s="53"/>
      <c r="J227" s="53">
        <v>5000</v>
      </c>
      <c r="K227" s="67">
        <v>4930</v>
      </c>
      <c r="L227" s="67">
        <v>4980</v>
      </c>
      <c r="M227" s="65">
        <v>0.98599999999999999</v>
      </c>
      <c r="N227" s="65">
        <v>0.15266666666666662</v>
      </c>
      <c r="O227" s="74" t="s">
        <v>3679</v>
      </c>
      <c r="P227" s="74" t="s">
        <v>3680</v>
      </c>
      <c r="Q227" s="74" t="s">
        <v>3204</v>
      </c>
      <c r="R227" s="74" t="s">
        <v>3204</v>
      </c>
      <c r="S227" s="533" t="s">
        <v>2140</v>
      </c>
      <c r="T227" s="85" t="s">
        <v>271</v>
      </c>
      <c r="U227" s="53" t="s">
        <v>1556</v>
      </c>
      <c r="V227" s="441"/>
    </row>
    <row r="228" spans="1:22" s="7" customFormat="1" ht="57">
      <c r="A228" s="420">
        <v>188</v>
      </c>
      <c r="B228" s="1302" t="s">
        <v>2286</v>
      </c>
      <c r="C228" s="1303"/>
      <c r="D228" s="52" t="s">
        <v>2287</v>
      </c>
      <c r="E228" s="53" t="s">
        <v>1665</v>
      </c>
      <c r="F228" s="53">
        <v>14097.31</v>
      </c>
      <c r="G228" s="53">
        <v>10500</v>
      </c>
      <c r="H228" s="53">
        <v>3590</v>
      </c>
      <c r="I228" s="420"/>
      <c r="J228" s="53">
        <v>3590</v>
      </c>
      <c r="K228" s="67">
        <v>3275</v>
      </c>
      <c r="L228" s="67">
        <v>3275</v>
      </c>
      <c r="M228" s="65">
        <v>0.91225626740947074</v>
      </c>
      <c r="N228" s="65">
        <v>7.8922934076137374E-2</v>
      </c>
      <c r="O228" s="74" t="s">
        <v>38</v>
      </c>
      <c r="P228" s="74" t="s">
        <v>3681</v>
      </c>
      <c r="Q228" s="74" t="s">
        <v>3204</v>
      </c>
      <c r="R228" s="74" t="s">
        <v>3204</v>
      </c>
      <c r="S228" s="533" t="s">
        <v>2288</v>
      </c>
      <c r="T228" s="85" t="s">
        <v>36</v>
      </c>
      <c r="U228" s="420" t="s">
        <v>1556</v>
      </c>
      <c r="V228" s="441"/>
    </row>
    <row r="229" spans="1:22" s="1" customFormat="1" ht="71.25">
      <c r="A229" s="420">
        <v>189</v>
      </c>
      <c r="B229" s="1302" t="s">
        <v>3682</v>
      </c>
      <c r="C229" s="1303"/>
      <c r="D229" s="52" t="s">
        <v>3683</v>
      </c>
      <c r="E229" s="53" t="s">
        <v>233</v>
      </c>
      <c r="F229" s="53">
        <v>110000</v>
      </c>
      <c r="G229" s="53">
        <v>2730</v>
      </c>
      <c r="H229" s="53">
        <v>15600</v>
      </c>
      <c r="I229" s="420"/>
      <c r="J229" s="53">
        <v>15600</v>
      </c>
      <c r="K229" s="67">
        <v>4435</v>
      </c>
      <c r="L229" s="67">
        <v>4435</v>
      </c>
      <c r="M229" s="65">
        <v>0.28429487179487178</v>
      </c>
      <c r="N229" s="65">
        <v>-0.54903846153846159</v>
      </c>
      <c r="O229" s="74" t="s">
        <v>38</v>
      </c>
      <c r="P229" s="74" t="s">
        <v>3684</v>
      </c>
      <c r="Q229" s="74" t="s">
        <v>3685</v>
      </c>
      <c r="R229" s="74" t="s">
        <v>3686</v>
      </c>
      <c r="S229" s="533" t="s">
        <v>3687</v>
      </c>
      <c r="T229" s="85" t="s">
        <v>90</v>
      </c>
      <c r="U229" s="420" t="s">
        <v>1556</v>
      </c>
      <c r="V229" s="441"/>
    </row>
    <row r="230" spans="1:22" s="1" customFormat="1" ht="24.95" customHeight="1">
      <c r="A230" s="506" t="s">
        <v>74</v>
      </c>
      <c r="B230" s="1304" t="s">
        <v>3688</v>
      </c>
      <c r="C230" s="1305"/>
      <c r="D230" s="52"/>
      <c r="E230" s="53"/>
      <c r="F230" s="506">
        <v>7617868</v>
      </c>
      <c r="G230" s="506">
        <v>1744246</v>
      </c>
      <c r="H230" s="506">
        <v>641470</v>
      </c>
      <c r="I230" s="506">
        <v>153290</v>
      </c>
      <c r="J230" s="506">
        <v>488180</v>
      </c>
      <c r="K230" s="61">
        <v>575402.07000000007</v>
      </c>
      <c r="L230" s="61">
        <v>585812</v>
      </c>
      <c r="M230" s="59">
        <v>0.89700542503936287</v>
      </c>
      <c r="N230" s="59">
        <v>6.3672091706029499E-2</v>
      </c>
      <c r="O230" s="74"/>
      <c r="P230" s="74"/>
      <c r="Q230" s="74"/>
      <c r="R230" s="74"/>
      <c r="S230" s="533"/>
      <c r="T230" s="85"/>
      <c r="U230" s="420"/>
      <c r="V230" s="441"/>
    </row>
    <row r="231" spans="1:22" s="1" customFormat="1" ht="24.95" customHeight="1">
      <c r="A231" s="506" t="s">
        <v>153</v>
      </c>
      <c r="B231" s="1304" t="s">
        <v>3689</v>
      </c>
      <c r="C231" s="1305"/>
      <c r="D231" s="52"/>
      <c r="E231" s="53"/>
      <c r="F231" s="506">
        <v>5931500</v>
      </c>
      <c r="G231" s="506">
        <v>1324004</v>
      </c>
      <c r="H231" s="506">
        <v>286500</v>
      </c>
      <c r="I231" s="506">
        <v>105500</v>
      </c>
      <c r="J231" s="506">
        <v>181000</v>
      </c>
      <c r="K231" s="61">
        <v>260402</v>
      </c>
      <c r="L231" s="61">
        <v>260152</v>
      </c>
      <c r="M231" s="59">
        <v>0.90890750436300172</v>
      </c>
      <c r="N231" s="59">
        <v>7.5574171029668347E-2</v>
      </c>
      <c r="O231" s="74"/>
      <c r="P231" s="74"/>
      <c r="Q231" s="74"/>
      <c r="R231" s="74"/>
      <c r="S231" s="533"/>
      <c r="T231" s="85"/>
      <c r="U231" s="420"/>
      <c r="V231" s="441"/>
    </row>
    <row r="232" spans="1:22" s="5" customFormat="1" ht="71.25">
      <c r="A232" s="420">
        <v>190</v>
      </c>
      <c r="B232" s="1302" t="s">
        <v>2294</v>
      </c>
      <c r="C232" s="1303"/>
      <c r="D232" s="441" t="s">
        <v>2295</v>
      </c>
      <c r="E232" s="420" t="s">
        <v>1392</v>
      </c>
      <c r="F232" s="420">
        <v>296000</v>
      </c>
      <c r="G232" s="420">
        <v>27500</v>
      </c>
      <c r="H232" s="420">
        <v>5000</v>
      </c>
      <c r="I232" s="420">
        <v>5000</v>
      </c>
      <c r="J232" s="420"/>
      <c r="K232" s="64">
        <v>4800</v>
      </c>
      <c r="L232" s="64">
        <v>4800</v>
      </c>
      <c r="M232" s="65">
        <v>0.96</v>
      </c>
      <c r="N232" s="65">
        <v>0.12666666666666659</v>
      </c>
      <c r="O232" s="74" t="s">
        <v>38</v>
      </c>
      <c r="P232" s="74" t="s">
        <v>3690</v>
      </c>
      <c r="Q232" s="74" t="s">
        <v>3204</v>
      </c>
      <c r="R232" s="74" t="s">
        <v>3204</v>
      </c>
      <c r="S232" s="533" t="s">
        <v>2296</v>
      </c>
      <c r="T232" s="85" t="s">
        <v>36</v>
      </c>
      <c r="U232" s="420" t="s">
        <v>1399</v>
      </c>
      <c r="V232" s="441"/>
    </row>
    <row r="233" spans="1:22" s="5" customFormat="1" ht="28.5">
      <c r="A233" s="420">
        <v>191</v>
      </c>
      <c r="B233" s="1302" t="s">
        <v>2297</v>
      </c>
      <c r="C233" s="1303"/>
      <c r="D233" s="441" t="s">
        <v>2298</v>
      </c>
      <c r="E233" s="53" t="s">
        <v>558</v>
      </c>
      <c r="F233" s="53">
        <v>60000</v>
      </c>
      <c r="G233" s="53"/>
      <c r="H233" s="53">
        <v>500</v>
      </c>
      <c r="I233" s="53">
        <v>500</v>
      </c>
      <c r="J233" s="420"/>
      <c r="K233" s="64">
        <v>50</v>
      </c>
      <c r="L233" s="64">
        <v>50</v>
      </c>
      <c r="M233" s="65">
        <v>0.1</v>
      </c>
      <c r="N233" s="65">
        <v>-0.73333333333333339</v>
      </c>
      <c r="O233" s="74" t="s">
        <v>116</v>
      </c>
      <c r="P233" s="74" t="s">
        <v>3691</v>
      </c>
      <c r="Q233" s="74" t="s">
        <v>3204</v>
      </c>
      <c r="R233" s="74" t="s">
        <v>3204</v>
      </c>
      <c r="S233" s="533" t="s">
        <v>2299</v>
      </c>
      <c r="T233" s="85" t="s">
        <v>331</v>
      </c>
      <c r="U233" s="420" t="s">
        <v>1399</v>
      </c>
      <c r="V233" s="52"/>
    </row>
    <row r="234" spans="1:22" s="5" customFormat="1" ht="285">
      <c r="A234" s="420">
        <v>192</v>
      </c>
      <c r="B234" s="1302" t="s">
        <v>2300</v>
      </c>
      <c r="C234" s="1303"/>
      <c r="D234" s="558" t="s">
        <v>2301</v>
      </c>
      <c r="E234" s="559" t="s">
        <v>1668</v>
      </c>
      <c r="F234" s="559">
        <v>110000</v>
      </c>
      <c r="G234" s="53">
        <v>95000</v>
      </c>
      <c r="H234" s="53">
        <v>15000</v>
      </c>
      <c r="I234" s="420">
        <v>15000</v>
      </c>
      <c r="J234" s="420"/>
      <c r="K234" s="64">
        <v>13000</v>
      </c>
      <c r="L234" s="64">
        <v>13000</v>
      </c>
      <c r="M234" s="65">
        <v>0.8666666666666667</v>
      </c>
      <c r="N234" s="65">
        <v>3.3333333333333326E-2</v>
      </c>
      <c r="O234" s="74" t="s">
        <v>38</v>
      </c>
      <c r="P234" s="74" t="s">
        <v>3692</v>
      </c>
      <c r="Q234" s="74" t="s">
        <v>3204</v>
      </c>
      <c r="R234" s="74" t="s">
        <v>3204</v>
      </c>
      <c r="S234" s="560" t="s">
        <v>89</v>
      </c>
      <c r="T234" s="85" t="s">
        <v>36</v>
      </c>
      <c r="U234" s="53" t="s">
        <v>3342</v>
      </c>
      <c r="V234" s="441"/>
    </row>
    <row r="235" spans="1:22" s="3" customFormat="1" ht="228">
      <c r="A235" s="420">
        <v>193</v>
      </c>
      <c r="B235" s="1302" t="s">
        <v>2302</v>
      </c>
      <c r="C235" s="1303"/>
      <c r="D235" s="558" t="s">
        <v>2303</v>
      </c>
      <c r="E235" s="559" t="s">
        <v>239</v>
      </c>
      <c r="F235" s="559">
        <v>3040500</v>
      </c>
      <c r="G235" s="53"/>
      <c r="H235" s="53">
        <v>100000</v>
      </c>
      <c r="I235" s="420"/>
      <c r="J235" s="420">
        <v>100000</v>
      </c>
      <c r="K235" s="64">
        <v>84000</v>
      </c>
      <c r="L235" s="64">
        <v>84000</v>
      </c>
      <c r="M235" s="65">
        <v>0.84</v>
      </c>
      <c r="N235" s="65">
        <v>6.6666666666665986E-3</v>
      </c>
      <c r="O235" s="74" t="s">
        <v>3693</v>
      </c>
      <c r="P235" s="74" t="s">
        <v>3694</v>
      </c>
      <c r="Q235" s="74" t="s">
        <v>3695</v>
      </c>
      <c r="R235" s="74" t="s">
        <v>3696</v>
      </c>
      <c r="S235" s="560" t="s">
        <v>2304</v>
      </c>
      <c r="T235" s="85" t="s">
        <v>341</v>
      </c>
      <c r="U235" s="53" t="s">
        <v>3342</v>
      </c>
      <c r="V235" s="441"/>
    </row>
    <row r="236" spans="1:22" s="2" customFormat="1" ht="85.5">
      <c r="A236" s="420">
        <v>194</v>
      </c>
      <c r="B236" s="1302" t="s">
        <v>2305</v>
      </c>
      <c r="C236" s="1303"/>
      <c r="D236" s="558" t="s">
        <v>2306</v>
      </c>
      <c r="E236" s="559" t="s">
        <v>1403</v>
      </c>
      <c r="F236" s="559">
        <v>1100000</v>
      </c>
      <c r="G236" s="53">
        <v>480000</v>
      </c>
      <c r="H236" s="53">
        <v>35000</v>
      </c>
      <c r="I236" s="420">
        <v>5000</v>
      </c>
      <c r="J236" s="420">
        <v>30000</v>
      </c>
      <c r="K236" s="64">
        <v>29000</v>
      </c>
      <c r="L236" s="64">
        <v>29000</v>
      </c>
      <c r="M236" s="65">
        <v>0.82857142857142863</v>
      </c>
      <c r="N236" s="65">
        <v>-4.761904761904745E-3</v>
      </c>
      <c r="O236" s="74" t="s">
        <v>3697</v>
      </c>
      <c r="P236" s="74" t="s">
        <v>3698</v>
      </c>
      <c r="Q236" s="74" t="s">
        <v>3699</v>
      </c>
      <c r="R236" s="74" t="s">
        <v>3700</v>
      </c>
      <c r="S236" s="560" t="s">
        <v>1428</v>
      </c>
      <c r="T236" s="85" t="s">
        <v>36</v>
      </c>
      <c r="U236" s="53" t="s">
        <v>1194</v>
      </c>
      <c r="V236" s="441"/>
    </row>
    <row r="237" spans="1:22" s="2" customFormat="1" ht="28.5">
      <c r="A237" s="420">
        <v>195</v>
      </c>
      <c r="B237" s="1302" t="s">
        <v>2309</v>
      </c>
      <c r="C237" s="1303"/>
      <c r="D237" s="52" t="s">
        <v>2310</v>
      </c>
      <c r="E237" s="53" t="s">
        <v>2311</v>
      </c>
      <c r="F237" s="53">
        <v>620000</v>
      </c>
      <c r="G237" s="53">
        <v>279524</v>
      </c>
      <c r="H237" s="53">
        <v>48000</v>
      </c>
      <c r="I237" s="53"/>
      <c r="J237" s="53">
        <v>48000</v>
      </c>
      <c r="K237" s="67">
        <v>59000</v>
      </c>
      <c r="L237" s="67">
        <v>59000</v>
      </c>
      <c r="M237" s="65">
        <v>1.2291666666666667</v>
      </c>
      <c r="N237" s="65">
        <v>0.39583333333333337</v>
      </c>
      <c r="O237" s="74" t="s">
        <v>3224</v>
      </c>
      <c r="P237" s="74" t="s">
        <v>3701</v>
      </c>
      <c r="Q237" s="74" t="s">
        <v>3204</v>
      </c>
      <c r="R237" s="74" t="s">
        <v>3204</v>
      </c>
      <c r="S237" s="84" t="s">
        <v>2312</v>
      </c>
      <c r="T237" s="85" t="s">
        <v>36</v>
      </c>
      <c r="U237" s="53" t="s">
        <v>1180</v>
      </c>
      <c r="V237" s="52"/>
    </row>
    <row r="238" spans="1:22" s="2" customFormat="1" ht="99.75">
      <c r="A238" s="420">
        <v>196</v>
      </c>
      <c r="B238" s="1302" t="s">
        <v>2313</v>
      </c>
      <c r="C238" s="1303"/>
      <c r="D238" s="52" t="s">
        <v>2314</v>
      </c>
      <c r="E238" s="53" t="s">
        <v>1403</v>
      </c>
      <c r="F238" s="53">
        <v>200000</v>
      </c>
      <c r="G238" s="53">
        <v>136980</v>
      </c>
      <c r="H238" s="53">
        <v>3000</v>
      </c>
      <c r="I238" s="53"/>
      <c r="J238" s="53">
        <v>3000</v>
      </c>
      <c r="K238" s="67">
        <v>2500</v>
      </c>
      <c r="L238" s="67">
        <v>2250</v>
      </c>
      <c r="M238" s="65">
        <v>0.83333333333333337</v>
      </c>
      <c r="N238" s="65">
        <v>0</v>
      </c>
      <c r="O238" s="74" t="s">
        <v>3702</v>
      </c>
      <c r="P238" s="74" t="s">
        <v>3703</v>
      </c>
      <c r="Q238" s="74" t="s">
        <v>3204</v>
      </c>
      <c r="R238" s="74" t="s">
        <v>3204</v>
      </c>
      <c r="S238" s="84" t="s">
        <v>2315</v>
      </c>
      <c r="T238" s="85" t="s">
        <v>36</v>
      </c>
      <c r="U238" s="53" t="s">
        <v>1180</v>
      </c>
      <c r="V238" s="52"/>
    </row>
    <row r="239" spans="1:22" s="3" customFormat="1" ht="199.5">
      <c r="A239" s="420">
        <v>197</v>
      </c>
      <c r="B239" s="1302" t="s">
        <v>2316</v>
      </c>
      <c r="C239" s="1303"/>
      <c r="D239" s="416" t="s">
        <v>2317</v>
      </c>
      <c r="E239" s="413" t="s">
        <v>2006</v>
      </c>
      <c r="F239" s="413">
        <v>275000</v>
      </c>
      <c r="G239" s="413">
        <v>265000</v>
      </c>
      <c r="H239" s="413">
        <v>10000</v>
      </c>
      <c r="I239" s="413">
        <v>10000</v>
      </c>
      <c r="J239" s="413"/>
      <c r="K239" s="103">
        <v>9311</v>
      </c>
      <c r="L239" s="103">
        <v>9311</v>
      </c>
      <c r="M239" s="65">
        <v>0.93110000000000004</v>
      </c>
      <c r="N239" s="65">
        <v>9.7766666666666668E-2</v>
      </c>
      <c r="O239" s="74" t="s">
        <v>38</v>
      </c>
      <c r="P239" s="74" t="s">
        <v>3704</v>
      </c>
      <c r="Q239" s="74" t="s">
        <v>3204</v>
      </c>
      <c r="R239" s="74" t="s">
        <v>3204</v>
      </c>
      <c r="S239" s="417" t="s">
        <v>1410</v>
      </c>
      <c r="T239" s="85" t="s">
        <v>36</v>
      </c>
      <c r="U239" s="53" t="s">
        <v>1415</v>
      </c>
      <c r="V239" s="52"/>
    </row>
    <row r="240" spans="1:22" s="3" customFormat="1" ht="128.25">
      <c r="A240" s="420">
        <v>198</v>
      </c>
      <c r="B240" s="1302" t="s">
        <v>2318</v>
      </c>
      <c r="C240" s="1303"/>
      <c r="D240" s="558" t="s">
        <v>2319</v>
      </c>
      <c r="E240" s="559" t="s">
        <v>2122</v>
      </c>
      <c r="F240" s="559">
        <v>200000</v>
      </c>
      <c r="G240" s="53">
        <v>20000</v>
      </c>
      <c r="H240" s="53">
        <v>60000</v>
      </c>
      <c r="I240" s="53">
        <v>60000</v>
      </c>
      <c r="J240" s="420"/>
      <c r="K240" s="64">
        <v>50000</v>
      </c>
      <c r="L240" s="64">
        <v>50000</v>
      </c>
      <c r="M240" s="65">
        <v>0.83333333333333337</v>
      </c>
      <c r="N240" s="65">
        <v>0</v>
      </c>
      <c r="O240" s="74" t="s">
        <v>38</v>
      </c>
      <c r="P240" s="74" t="s">
        <v>3705</v>
      </c>
      <c r="Q240" s="74" t="s">
        <v>3204</v>
      </c>
      <c r="R240" s="74" t="s">
        <v>3204</v>
      </c>
      <c r="S240" s="560" t="s">
        <v>89</v>
      </c>
      <c r="T240" s="85" t="s">
        <v>36</v>
      </c>
      <c r="U240" s="53" t="s">
        <v>1381</v>
      </c>
      <c r="V240" s="441"/>
    </row>
    <row r="241" spans="1:22" s="3" customFormat="1" ht="114">
      <c r="A241" s="420">
        <v>199</v>
      </c>
      <c r="B241" s="1302" t="s">
        <v>2320</v>
      </c>
      <c r="C241" s="1303"/>
      <c r="D241" s="441" t="s">
        <v>2321</v>
      </c>
      <c r="E241" s="420" t="s">
        <v>599</v>
      </c>
      <c r="F241" s="53">
        <v>30000</v>
      </c>
      <c r="G241" s="420">
        <v>20000</v>
      </c>
      <c r="H241" s="53">
        <v>10000</v>
      </c>
      <c r="I241" s="53">
        <v>10000</v>
      </c>
      <c r="J241" s="53"/>
      <c r="K241" s="67">
        <v>8741</v>
      </c>
      <c r="L241" s="67">
        <v>8741</v>
      </c>
      <c r="M241" s="65">
        <v>0.87409999999999999</v>
      </c>
      <c r="N241" s="65">
        <v>4.0766666666666618E-2</v>
      </c>
      <c r="O241" s="74" t="s">
        <v>3706</v>
      </c>
      <c r="P241" s="74" t="s">
        <v>3707</v>
      </c>
      <c r="Q241" s="74" t="s">
        <v>3204</v>
      </c>
      <c r="R241" s="74">
        <v>0</v>
      </c>
      <c r="S241" s="84" t="s">
        <v>2322</v>
      </c>
      <c r="T241" s="85" t="s">
        <v>36</v>
      </c>
      <c r="U241" s="53" t="s">
        <v>1556</v>
      </c>
      <c r="V241" s="441"/>
    </row>
    <row r="242" spans="1:22" s="3" customFormat="1" ht="24.95" customHeight="1">
      <c r="A242" s="508" t="s">
        <v>190</v>
      </c>
      <c r="B242" s="1300" t="s">
        <v>2323</v>
      </c>
      <c r="C242" s="1301"/>
      <c r="D242" s="441"/>
      <c r="E242" s="420"/>
      <c r="F242" s="506">
        <v>1686368</v>
      </c>
      <c r="G242" s="506">
        <v>420242</v>
      </c>
      <c r="H242" s="506">
        <v>354970</v>
      </c>
      <c r="I242" s="506">
        <v>47790</v>
      </c>
      <c r="J242" s="506">
        <v>307180</v>
      </c>
      <c r="K242" s="61">
        <v>315000.07</v>
      </c>
      <c r="L242" s="61">
        <v>325660</v>
      </c>
      <c r="M242" s="59">
        <v>0.88739913232104128</v>
      </c>
      <c r="N242" s="59">
        <v>5.4065798987707914E-2</v>
      </c>
      <c r="O242" s="74"/>
      <c r="P242" s="74"/>
      <c r="Q242" s="74"/>
      <c r="R242" s="74"/>
      <c r="S242" s="84"/>
      <c r="T242" s="85"/>
      <c r="U242" s="53"/>
      <c r="V242" s="441"/>
    </row>
    <row r="243" spans="1:22" s="3" customFormat="1" ht="71.25">
      <c r="A243" s="420">
        <v>200</v>
      </c>
      <c r="B243" s="1288" t="s">
        <v>3027</v>
      </c>
      <c r="C243" s="1289"/>
      <c r="D243" s="52" t="s">
        <v>3028</v>
      </c>
      <c r="E243" s="53" t="s">
        <v>34</v>
      </c>
      <c r="F243" s="53">
        <v>34178</v>
      </c>
      <c r="G243" s="53"/>
      <c r="H243" s="53">
        <v>1200</v>
      </c>
      <c r="I243" s="53"/>
      <c r="J243" s="53">
        <v>1200</v>
      </c>
      <c r="K243" s="67">
        <v>0</v>
      </c>
      <c r="L243" s="67">
        <v>0</v>
      </c>
      <c r="M243" s="65">
        <v>0</v>
      </c>
      <c r="N243" s="65">
        <v>-0.83333333333333337</v>
      </c>
      <c r="O243" s="74" t="s">
        <v>116</v>
      </c>
      <c r="P243" s="74" t="s">
        <v>3708</v>
      </c>
      <c r="Q243" s="74" t="s">
        <v>3709</v>
      </c>
      <c r="R243" s="74" t="s">
        <v>3710</v>
      </c>
      <c r="S243" s="533" t="s">
        <v>1911</v>
      </c>
      <c r="T243" s="420" t="s">
        <v>646</v>
      </c>
      <c r="U243" s="420" t="s">
        <v>3711</v>
      </c>
      <c r="V243" s="441"/>
    </row>
    <row r="244" spans="1:22" s="3" customFormat="1" ht="57">
      <c r="A244" s="1296">
        <v>201</v>
      </c>
      <c r="B244" s="1273" t="s">
        <v>2324</v>
      </c>
      <c r="C244" s="533" t="s">
        <v>3712</v>
      </c>
      <c r="D244" s="534" t="s">
        <v>3713</v>
      </c>
      <c r="E244" s="53">
        <v>2017</v>
      </c>
      <c r="F244" s="53">
        <v>23070</v>
      </c>
      <c r="G244" s="53"/>
      <c r="H244" s="53">
        <v>23070</v>
      </c>
      <c r="I244" s="556"/>
      <c r="J244" s="53">
        <v>23070</v>
      </c>
      <c r="K244" s="67">
        <v>20766</v>
      </c>
      <c r="L244" s="67">
        <v>23073</v>
      </c>
      <c r="M244" s="65">
        <v>0.90013003901170352</v>
      </c>
      <c r="N244" s="65">
        <v>6.679670567837015E-2</v>
      </c>
      <c r="O244" s="74" t="s">
        <v>3224</v>
      </c>
      <c r="P244" s="74" t="s">
        <v>3714</v>
      </c>
      <c r="Q244" s="74" t="s">
        <v>3204</v>
      </c>
      <c r="R244" s="74" t="s">
        <v>3204</v>
      </c>
      <c r="S244" s="533" t="s">
        <v>2326</v>
      </c>
      <c r="T244" s="557" t="s">
        <v>271</v>
      </c>
      <c r="U244" s="53" t="s">
        <v>2327</v>
      </c>
      <c r="V244" s="541"/>
    </row>
    <row r="245" spans="1:22" s="3" customFormat="1" ht="57">
      <c r="A245" s="1297"/>
      <c r="B245" s="1274"/>
      <c r="C245" s="533" t="s">
        <v>3715</v>
      </c>
      <c r="D245" s="534" t="s">
        <v>3716</v>
      </c>
      <c r="E245" s="53">
        <v>2017</v>
      </c>
      <c r="F245" s="53">
        <v>12580</v>
      </c>
      <c r="G245" s="53"/>
      <c r="H245" s="53">
        <v>12580</v>
      </c>
      <c r="I245" s="556"/>
      <c r="J245" s="53">
        <v>12580</v>
      </c>
      <c r="K245" s="67">
        <v>11077</v>
      </c>
      <c r="L245" s="67">
        <v>11329</v>
      </c>
      <c r="M245" s="65">
        <v>0.88052464228934813</v>
      </c>
      <c r="N245" s="65">
        <v>4.7191308956014755E-2</v>
      </c>
      <c r="O245" s="74" t="s">
        <v>3224</v>
      </c>
      <c r="P245" s="74" t="s">
        <v>3717</v>
      </c>
      <c r="Q245" s="74" t="s">
        <v>3204</v>
      </c>
      <c r="R245" s="74" t="s">
        <v>3204</v>
      </c>
      <c r="S245" s="533" t="s">
        <v>2329</v>
      </c>
      <c r="T245" s="557" t="s">
        <v>271</v>
      </c>
      <c r="U245" s="53" t="s">
        <v>2327</v>
      </c>
      <c r="V245" s="541"/>
    </row>
    <row r="246" spans="1:22" s="3" customFormat="1" ht="57">
      <c r="A246" s="1297"/>
      <c r="B246" s="1274"/>
      <c r="C246" s="533" t="s">
        <v>3718</v>
      </c>
      <c r="D246" s="534" t="s">
        <v>3719</v>
      </c>
      <c r="E246" s="53">
        <v>2017</v>
      </c>
      <c r="F246" s="53">
        <v>60000</v>
      </c>
      <c r="G246" s="53"/>
      <c r="H246" s="53">
        <v>60000</v>
      </c>
      <c r="I246" s="556"/>
      <c r="J246" s="53">
        <v>60000</v>
      </c>
      <c r="K246" s="67">
        <v>55000</v>
      </c>
      <c r="L246" s="67">
        <v>60000</v>
      </c>
      <c r="M246" s="65">
        <v>0.91666666666666663</v>
      </c>
      <c r="N246" s="65">
        <v>8.3333333333333259E-2</v>
      </c>
      <c r="O246" s="74" t="s">
        <v>3224</v>
      </c>
      <c r="P246" s="74" t="s">
        <v>3720</v>
      </c>
      <c r="Q246" s="74" t="s">
        <v>3204</v>
      </c>
      <c r="R246" s="74" t="s">
        <v>3204</v>
      </c>
      <c r="S246" s="533" t="s">
        <v>2331</v>
      </c>
      <c r="T246" s="557" t="s">
        <v>271</v>
      </c>
      <c r="U246" s="53" t="s">
        <v>2332</v>
      </c>
      <c r="V246" s="541"/>
    </row>
    <row r="247" spans="1:22" s="3" customFormat="1" ht="42.75">
      <c r="A247" s="1297"/>
      <c r="B247" s="1274"/>
      <c r="C247" s="533" t="s">
        <v>3721</v>
      </c>
      <c r="D247" s="534" t="s">
        <v>3722</v>
      </c>
      <c r="E247" s="556">
        <v>2017</v>
      </c>
      <c r="F247" s="556">
        <v>15000</v>
      </c>
      <c r="G247" s="556"/>
      <c r="H247" s="556">
        <v>15000</v>
      </c>
      <c r="I247" s="556"/>
      <c r="J247" s="420">
        <v>15000</v>
      </c>
      <c r="K247" s="64">
        <v>12500</v>
      </c>
      <c r="L247" s="64">
        <v>15000</v>
      </c>
      <c r="M247" s="65">
        <v>0.83333333333333337</v>
      </c>
      <c r="N247" s="65">
        <v>0</v>
      </c>
      <c r="O247" s="74" t="s">
        <v>3224</v>
      </c>
      <c r="P247" s="74" t="s">
        <v>3723</v>
      </c>
      <c r="Q247" s="74" t="s">
        <v>3204</v>
      </c>
      <c r="R247" s="74" t="s">
        <v>3204</v>
      </c>
      <c r="S247" s="533" t="s">
        <v>2334</v>
      </c>
      <c r="T247" s="557" t="s">
        <v>271</v>
      </c>
      <c r="U247" s="420" t="s">
        <v>2335</v>
      </c>
      <c r="V247" s="541"/>
    </row>
    <row r="248" spans="1:22" s="3" customFormat="1" ht="85.5">
      <c r="A248" s="1297"/>
      <c r="B248" s="1274"/>
      <c r="C248" s="533" t="s">
        <v>3724</v>
      </c>
      <c r="D248" s="534" t="s">
        <v>3725</v>
      </c>
      <c r="E248" s="556">
        <v>2017</v>
      </c>
      <c r="F248" s="556">
        <v>14000</v>
      </c>
      <c r="G248" s="556"/>
      <c r="H248" s="556">
        <v>14000</v>
      </c>
      <c r="I248" s="556"/>
      <c r="J248" s="420">
        <v>14000</v>
      </c>
      <c r="K248" s="64">
        <v>11138.1</v>
      </c>
      <c r="L248" s="64">
        <v>13403.4</v>
      </c>
      <c r="M248" s="65">
        <v>0.79557857142857147</v>
      </c>
      <c r="N248" s="65">
        <v>-3.7754761904761902E-2</v>
      </c>
      <c r="O248" s="74" t="s">
        <v>3224</v>
      </c>
      <c r="P248" s="74" t="s">
        <v>3726</v>
      </c>
      <c r="Q248" s="74" t="s">
        <v>3204</v>
      </c>
      <c r="R248" s="74" t="s">
        <v>3204</v>
      </c>
      <c r="S248" s="533" t="s">
        <v>2337</v>
      </c>
      <c r="T248" s="557" t="s">
        <v>271</v>
      </c>
      <c r="U248" s="420" t="s">
        <v>2338</v>
      </c>
      <c r="V248" s="541"/>
    </row>
    <row r="249" spans="1:22" s="3" customFormat="1" ht="57">
      <c r="A249" s="1298"/>
      <c r="B249" s="1275"/>
      <c r="C249" s="533" t="s">
        <v>3727</v>
      </c>
      <c r="D249" s="534" t="s">
        <v>3728</v>
      </c>
      <c r="E249" s="556">
        <v>2017</v>
      </c>
      <c r="F249" s="556">
        <v>4900</v>
      </c>
      <c r="G249" s="556"/>
      <c r="H249" s="556">
        <v>4900</v>
      </c>
      <c r="I249" s="556"/>
      <c r="J249" s="420">
        <v>4900</v>
      </c>
      <c r="K249" s="64">
        <v>6751.97</v>
      </c>
      <c r="L249" s="64">
        <v>6956.6</v>
      </c>
      <c r="M249" s="65">
        <v>1.3779530612244899</v>
      </c>
      <c r="N249" s="65">
        <v>0.54461972789115654</v>
      </c>
      <c r="O249" s="74" t="s">
        <v>3224</v>
      </c>
      <c r="P249" s="74" t="s">
        <v>3729</v>
      </c>
      <c r="Q249" s="74" t="s">
        <v>3204</v>
      </c>
      <c r="R249" s="74" t="s">
        <v>3204</v>
      </c>
      <c r="S249" s="533" t="s">
        <v>2340</v>
      </c>
      <c r="T249" s="557" t="s">
        <v>271</v>
      </c>
      <c r="U249" s="420" t="s">
        <v>2338</v>
      </c>
      <c r="V249" s="541"/>
    </row>
    <row r="250" spans="1:22" s="5" customFormat="1" ht="199.5">
      <c r="A250" s="53">
        <v>202</v>
      </c>
      <c r="B250" s="1302" t="s">
        <v>2344</v>
      </c>
      <c r="C250" s="1303"/>
      <c r="D250" s="441" t="s">
        <v>2345</v>
      </c>
      <c r="E250" s="420" t="s">
        <v>208</v>
      </c>
      <c r="F250" s="420">
        <v>6000</v>
      </c>
      <c r="G250" s="420">
        <v>4000</v>
      </c>
      <c r="H250" s="420">
        <v>1000</v>
      </c>
      <c r="I250" s="420">
        <v>1000</v>
      </c>
      <c r="J250" s="53"/>
      <c r="K250" s="67">
        <v>834</v>
      </c>
      <c r="L250" s="67">
        <v>400</v>
      </c>
      <c r="M250" s="65">
        <v>0.83399999999999996</v>
      </c>
      <c r="N250" s="65">
        <v>6.6666666666659324E-4</v>
      </c>
      <c r="O250" s="74" t="s">
        <v>38</v>
      </c>
      <c r="P250" s="74" t="s">
        <v>3730</v>
      </c>
      <c r="Q250" s="74" t="s">
        <v>3204</v>
      </c>
      <c r="R250" s="74">
        <v>0</v>
      </c>
      <c r="S250" s="84" t="s">
        <v>1333</v>
      </c>
      <c r="T250" s="85" t="s">
        <v>36</v>
      </c>
      <c r="U250" s="420" t="s">
        <v>3731</v>
      </c>
      <c r="V250" s="52"/>
    </row>
    <row r="251" spans="1:22" s="3" customFormat="1" ht="28.5">
      <c r="A251" s="53">
        <v>203</v>
      </c>
      <c r="B251" s="1302" t="s">
        <v>2347</v>
      </c>
      <c r="C251" s="1303"/>
      <c r="D251" s="441" t="s">
        <v>2348</v>
      </c>
      <c r="E251" s="420" t="s">
        <v>208</v>
      </c>
      <c r="F251" s="53">
        <v>15000</v>
      </c>
      <c r="G251" s="420">
        <v>1000</v>
      </c>
      <c r="H251" s="53">
        <v>14000</v>
      </c>
      <c r="I251" s="53"/>
      <c r="J251" s="53">
        <v>14000</v>
      </c>
      <c r="K251" s="67">
        <v>12800</v>
      </c>
      <c r="L251" s="67">
        <v>12800</v>
      </c>
      <c r="M251" s="65">
        <v>0.91428571428571426</v>
      </c>
      <c r="N251" s="65">
        <v>8.0952380952380887E-2</v>
      </c>
      <c r="O251" s="74" t="s">
        <v>38</v>
      </c>
      <c r="P251" s="74" t="s">
        <v>3732</v>
      </c>
      <c r="Q251" s="74" t="s">
        <v>3204</v>
      </c>
      <c r="R251" s="74" t="s">
        <v>3204</v>
      </c>
      <c r="S251" s="84" t="s">
        <v>89</v>
      </c>
      <c r="T251" s="85" t="s">
        <v>36</v>
      </c>
      <c r="U251" s="53" t="s">
        <v>1399</v>
      </c>
      <c r="V251" s="441"/>
    </row>
    <row r="252" spans="1:22" s="2" customFormat="1" ht="42.75">
      <c r="A252" s="53">
        <v>204</v>
      </c>
      <c r="B252" s="1302" t="s">
        <v>2349</v>
      </c>
      <c r="C252" s="1303"/>
      <c r="D252" s="441" t="s">
        <v>2350</v>
      </c>
      <c r="E252" s="420" t="s">
        <v>1665</v>
      </c>
      <c r="F252" s="53">
        <v>5640</v>
      </c>
      <c r="G252" s="420">
        <v>2740</v>
      </c>
      <c r="H252" s="53">
        <v>2900</v>
      </c>
      <c r="I252" s="53"/>
      <c r="J252" s="53">
        <v>2900</v>
      </c>
      <c r="K252" s="67">
        <v>2460</v>
      </c>
      <c r="L252" s="67">
        <v>2460</v>
      </c>
      <c r="M252" s="65">
        <v>0.84827586206896555</v>
      </c>
      <c r="N252" s="65">
        <v>1.4942528735632177E-2</v>
      </c>
      <c r="O252" s="74" t="s">
        <v>38</v>
      </c>
      <c r="P252" s="74" t="s">
        <v>3733</v>
      </c>
      <c r="Q252" s="74" t="s">
        <v>3204</v>
      </c>
      <c r="R252" s="74" t="s">
        <v>3204</v>
      </c>
      <c r="S252" s="84" t="s">
        <v>2351</v>
      </c>
      <c r="T252" s="85" t="s">
        <v>36</v>
      </c>
      <c r="U252" s="53" t="s">
        <v>1399</v>
      </c>
      <c r="V252" s="441"/>
    </row>
    <row r="253" spans="1:22" s="6" customFormat="1" ht="57">
      <c r="A253" s="1296">
        <v>205</v>
      </c>
      <c r="B253" s="1273" t="s">
        <v>2352</v>
      </c>
      <c r="C253" s="533" t="s">
        <v>3734</v>
      </c>
      <c r="D253" s="534" t="s">
        <v>3735</v>
      </c>
      <c r="E253" s="420" t="s">
        <v>883</v>
      </c>
      <c r="F253" s="53">
        <v>200000</v>
      </c>
      <c r="G253" s="420">
        <v>30000</v>
      </c>
      <c r="H253" s="53">
        <v>30000</v>
      </c>
      <c r="I253" s="53"/>
      <c r="J253" s="53">
        <v>30000</v>
      </c>
      <c r="K253" s="67">
        <v>25012</v>
      </c>
      <c r="L253" s="67">
        <v>25012</v>
      </c>
      <c r="M253" s="65">
        <v>0.83373333333333333</v>
      </c>
      <c r="N253" s="65">
        <v>3.9999999999995595E-4</v>
      </c>
      <c r="O253" s="74" t="s">
        <v>38</v>
      </c>
      <c r="P253" s="74" t="s">
        <v>3736</v>
      </c>
      <c r="Q253" s="74" t="s">
        <v>3204</v>
      </c>
      <c r="R253" s="74" t="s">
        <v>3204</v>
      </c>
      <c r="S253" s="84" t="s">
        <v>2354</v>
      </c>
      <c r="T253" s="85" t="s">
        <v>36</v>
      </c>
      <c r="U253" s="53" t="s">
        <v>1399</v>
      </c>
      <c r="V253" s="441"/>
    </row>
    <row r="254" spans="1:22" s="3" customFormat="1" ht="299.25">
      <c r="A254" s="1298"/>
      <c r="B254" s="1275"/>
      <c r="C254" s="533" t="s">
        <v>3737</v>
      </c>
      <c r="D254" s="534" t="s">
        <v>3738</v>
      </c>
      <c r="E254" s="420" t="s">
        <v>2053</v>
      </c>
      <c r="F254" s="53">
        <v>50000</v>
      </c>
      <c r="G254" s="420">
        <v>3000</v>
      </c>
      <c r="H254" s="53">
        <v>12000</v>
      </c>
      <c r="I254" s="53"/>
      <c r="J254" s="53">
        <v>12000</v>
      </c>
      <c r="K254" s="67">
        <v>10027</v>
      </c>
      <c r="L254" s="67">
        <v>10027</v>
      </c>
      <c r="M254" s="65">
        <v>0.83558333333333334</v>
      </c>
      <c r="N254" s="65">
        <v>2.2499999999999742E-3</v>
      </c>
      <c r="O254" s="74" t="s">
        <v>38</v>
      </c>
      <c r="P254" s="74" t="s">
        <v>3739</v>
      </c>
      <c r="Q254" s="74" t="s">
        <v>3204</v>
      </c>
      <c r="R254" s="74" t="s">
        <v>3204</v>
      </c>
      <c r="S254" s="84" t="s">
        <v>2356</v>
      </c>
      <c r="T254" s="85" t="s">
        <v>36</v>
      </c>
      <c r="U254" s="53" t="s">
        <v>1399</v>
      </c>
      <c r="V254" s="441"/>
    </row>
    <row r="255" spans="1:22" s="6" customFormat="1" ht="99.75">
      <c r="A255" s="420">
        <v>206</v>
      </c>
      <c r="B255" s="1302" t="s">
        <v>2357</v>
      </c>
      <c r="C255" s="1303"/>
      <c r="D255" s="441" t="s">
        <v>2358</v>
      </c>
      <c r="E255" s="420" t="s">
        <v>1665</v>
      </c>
      <c r="F255" s="53">
        <v>50000</v>
      </c>
      <c r="G255" s="420">
        <v>35990</v>
      </c>
      <c r="H255" s="53">
        <v>15000</v>
      </c>
      <c r="I255" s="53"/>
      <c r="J255" s="53">
        <v>15000</v>
      </c>
      <c r="K255" s="67">
        <v>12533</v>
      </c>
      <c r="L255" s="67">
        <v>12533</v>
      </c>
      <c r="M255" s="65">
        <v>0.83553333333333335</v>
      </c>
      <c r="N255" s="65">
        <v>2.1999999999999797E-3</v>
      </c>
      <c r="O255" s="74" t="s">
        <v>38</v>
      </c>
      <c r="P255" s="74" t="s">
        <v>3740</v>
      </c>
      <c r="Q255" s="74" t="s">
        <v>3204</v>
      </c>
      <c r="R255" s="74" t="s">
        <v>3204</v>
      </c>
      <c r="S255" s="84" t="s">
        <v>2359</v>
      </c>
      <c r="T255" s="85" t="s">
        <v>36</v>
      </c>
      <c r="U255" s="53" t="s">
        <v>1399</v>
      </c>
      <c r="V255" s="441"/>
    </row>
    <row r="256" spans="1:22" s="3" customFormat="1" ht="28.5">
      <c r="A256" s="420">
        <v>207</v>
      </c>
      <c r="B256" s="1302" t="s">
        <v>2360</v>
      </c>
      <c r="C256" s="1303"/>
      <c r="D256" s="441" t="s">
        <v>2361</v>
      </c>
      <c r="E256" s="420" t="s">
        <v>558</v>
      </c>
      <c r="F256" s="53">
        <v>25000</v>
      </c>
      <c r="G256" s="420"/>
      <c r="H256" s="53">
        <v>4000</v>
      </c>
      <c r="I256" s="53"/>
      <c r="J256" s="53">
        <v>4000</v>
      </c>
      <c r="K256" s="67">
        <v>3600</v>
      </c>
      <c r="L256" s="67">
        <v>3600</v>
      </c>
      <c r="M256" s="65">
        <v>0.9</v>
      </c>
      <c r="N256" s="65">
        <v>6.6666666666666652E-2</v>
      </c>
      <c r="O256" s="74" t="s">
        <v>38</v>
      </c>
      <c r="P256" s="74" t="s">
        <v>3741</v>
      </c>
      <c r="Q256" s="74" t="s">
        <v>3204</v>
      </c>
      <c r="R256" s="74" t="s">
        <v>3204</v>
      </c>
      <c r="S256" s="84" t="s">
        <v>2362</v>
      </c>
      <c r="T256" s="85" t="s">
        <v>404</v>
      </c>
      <c r="U256" s="53" t="s">
        <v>1399</v>
      </c>
      <c r="V256" s="441"/>
    </row>
    <row r="257" spans="1:22" s="3" customFormat="1" ht="28.5">
      <c r="A257" s="420">
        <v>208</v>
      </c>
      <c r="B257" s="1302" t="s">
        <v>2363</v>
      </c>
      <c r="C257" s="1303"/>
      <c r="D257" s="441" t="s">
        <v>2364</v>
      </c>
      <c r="E257" s="420" t="s">
        <v>208</v>
      </c>
      <c r="F257" s="420">
        <v>5000</v>
      </c>
      <c r="G257" s="420"/>
      <c r="H257" s="420">
        <v>1000</v>
      </c>
      <c r="I257" s="420"/>
      <c r="J257" s="420">
        <v>1000</v>
      </c>
      <c r="K257" s="64">
        <v>450</v>
      </c>
      <c r="L257" s="64">
        <v>450</v>
      </c>
      <c r="M257" s="65">
        <v>0.45</v>
      </c>
      <c r="N257" s="65">
        <v>-0.38333333333333336</v>
      </c>
      <c r="O257" s="74" t="s">
        <v>3615</v>
      </c>
      <c r="P257" s="74" t="s">
        <v>3742</v>
      </c>
      <c r="Q257" s="74" t="s">
        <v>3204</v>
      </c>
      <c r="R257" s="74">
        <v>0</v>
      </c>
      <c r="S257" s="533" t="s">
        <v>3743</v>
      </c>
      <c r="T257" s="85" t="s">
        <v>90</v>
      </c>
      <c r="U257" s="53" t="s">
        <v>3342</v>
      </c>
      <c r="V257" s="52"/>
    </row>
    <row r="258" spans="1:22" s="6" customFormat="1" ht="85.5">
      <c r="A258" s="420">
        <v>209</v>
      </c>
      <c r="B258" s="1302" t="s">
        <v>2365</v>
      </c>
      <c r="C258" s="1303"/>
      <c r="D258" s="441" t="s">
        <v>2366</v>
      </c>
      <c r="E258" s="420" t="s">
        <v>582</v>
      </c>
      <c r="F258" s="420">
        <v>235000</v>
      </c>
      <c r="G258" s="420">
        <v>44000</v>
      </c>
      <c r="H258" s="420">
        <v>10000</v>
      </c>
      <c r="I258" s="420"/>
      <c r="J258" s="53">
        <v>10000</v>
      </c>
      <c r="K258" s="67">
        <v>13500</v>
      </c>
      <c r="L258" s="67">
        <v>13500</v>
      </c>
      <c r="M258" s="65">
        <v>1.35</v>
      </c>
      <c r="N258" s="65">
        <v>0.51666666666666672</v>
      </c>
      <c r="O258" s="74" t="s">
        <v>38</v>
      </c>
      <c r="P258" s="74" t="s">
        <v>3744</v>
      </c>
      <c r="Q258" s="74" t="s">
        <v>3204</v>
      </c>
      <c r="R258" s="74" t="s">
        <v>3204</v>
      </c>
      <c r="S258" s="84" t="s">
        <v>2367</v>
      </c>
      <c r="T258" s="85" t="s">
        <v>36</v>
      </c>
      <c r="U258" s="420" t="s">
        <v>3342</v>
      </c>
      <c r="V258" s="52"/>
    </row>
    <row r="259" spans="1:22" s="6" customFormat="1" ht="42.75">
      <c r="A259" s="420">
        <v>210</v>
      </c>
      <c r="B259" s="1302" t="s">
        <v>2368</v>
      </c>
      <c r="C259" s="1303"/>
      <c r="D259" s="441" t="s">
        <v>2369</v>
      </c>
      <c r="E259" s="420" t="s">
        <v>1665</v>
      </c>
      <c r="F259" s="420">
        <v>28000</v>
      </c>
      <c r="G259" s="420">
        <v>9000</v>
      </c>
      <c r="H259" s="420">
        <v>9000</v>
      </c>
      <c r="I259" s="420"/>
      <c r="J259" s="53">
        <v>9000</v>
      </c>
      <c r="K259" s="67">
        <v>10000</v>
      </c>
      <c r="L259" s="67">
        <v>10000</v>
      </c>
      <c r="M259" s="65">
        <v>1.1111111111111112</v>
      </c>
      <c r="N259" s="65">
        <v>0.27777777777777779</v>
      </c>
      <c r="O259" s="74" t="s">
        <v>38</v>
      </c>
      <c r="P259" s="74" t="s">
        <v>3745</v>
      </c>
      <c r="Q259" s="74" t="s">
        <v>3204</v>
      </c>
      <c r="R259" s="74" t="s">
        <v>3204</v>
      </c>
      <c r="S259" s="84" t="s">
        <v>2370</v>
      </c>
      <c r="T259" s="85" t="s">
        <v>36</v>
      </c>
      <c r="U259" s="420" t="s">
        <v>3342</v>
      </c>
      <c r="V259" s="52"/>
    </row>
    <row r="260" spans="1:22" s="2" customFormat="1" ht="99.75">
      <c r="A260" s="420">
        <v>211</v>
      </c>
      <c r="B260" s="1302" t="s">
        <v>2371</v>
      </c>
      <c r="C260" s="1303"/>
      <c r="D260" s="441" t="s">
        <v>2372</v>
      </c>
      <c r="E260" s="420" t="s">
        <v>48</v>
      </c>
      <c r="F260" s="420">
        <v>28200</v>
      </c>
      <c r="G260" s="420">
        <v>20000</v>
      </c>
      <c r="H260" s="420">
        <v>6000</v>
      </c>
      <c r="I260" s="420"/>
      <c r="J260" s="53">
        <v>6000</v>
      </c>
      <c r="K260" s="67">
        <v>5600</v>
      </c>
      <c r="L260" s="67">
        <v>5600</v>
      </c>
      <c r="M260" s="65">
        <v>0.93333333333333335</v>
      </c>
      <c r="N260" s="65">
        <v>9.9999999999999978E-2</v>
      </c>
      <c r="O260" s="74" t="s">
        <v>38</v>
      </c>
      <c r="P260" s="74" t="s">
        <v>3746</v>
      </c>
      <c r="Q260" s="74" t="s">
        <v>3204</v>
      </c>
      <c r="R260" s="74" t="s">
        <v>3204</v>
      </c>
      <c r="S260" s="84" t="s">
        <v>89</v>
      </c>
      <c r="T260" s="85" t="s">
        <v>36</v>
      </c>
      <c r="U260" s="420" t="s">
        <v>3342</v>
      </c>
      <c r="V260" s="52"/>
    </row>
    <row r="261" spans="1:22" s="7" customFormat="1" ht="42.75">
      <c r="A261" s="420">
        <v>212</v>
      </c>
      <c r="B261" s="1302" t="s">
        <v>2373</v>
      </c>
      <c r="C261" s="1303"/>
      <c r="D261" s="52" t="s">
        <v>2374</v>
      </c>
      <c r="E261" s="53" t="s">
        <v>48</v>
      </c>
      <c r="F261" s="53">
        <v>100000</v>
      </c>
      <c r="G261" s="53">
        <v>50700</v>
      </c>
      <c r="H261" s="53">
        <v>30000</v>
      </c>
      <c r="I261" s="420"/>
      <c r="J261" s="53">
        <v>30000</v>
      </c>
      <c r="K261" s="67">
        <v>18500</v>
      </c>
      <c r="L261" s="67">
        <v>18500</v>
      </c>
      <c r="M261" s="65">
        <v>0.6166666666666667</v>
      </c>
      <c r="N261" s="65">
        <v>-0.21666666666666667</v>
      </c>
      <c r="O261" s="74" t="s">
        <v>3747</v>
      </c>
      <c r="P261" s="74" t="s">
        <v>3748</v>
      </c>
      <c r="Q261" s="74" t="s">
        <v>3749</v>
      </c>
      <c r="R261" s="74" t="s">
        <v>3519</v>
      </c>
      <c r="S261" s="533" t="s">
        <v>2375</v>
      </c>
      <c r="T261" s="85" t="s">
        <v>36</v>
      </c>
      <c r="U261" s="53" t="s">
        <v>1194</v>
      </c>
      <c r="V261" s="441"/>
    </row>
    <row r="262" spans="1:22" s="2" customFormat="1" ht="58.5" customHeight="1">
      <c r="A262" s="420">
        <v>213</v>
      </c>
      <c r="B262" s="1302" t="s">
        <v>2376</v>
      </c>
      <c r="C262" s="1303"/>
      <c r="D262" s="52" t="s">
        <v>2377</v>
      </c>
      <c r="E262" s="53" t="s">
        <v>48</v>
      </c>
      <c r="F262" s="53">
        <v>31000</v>
      </c>
      <c r="G262" s="53">
        <v>12000</v>
      </c>
      <c r="H262" s="53">
        <v>4800</v>
      </c>
      <c r="I262" s="420"/>
      <c r="J262" s="53">
        <v>4800</v>
      </c>
      <c r="K262" s="67">
        <v>4500</v>
      </c>
      <c r="L262" s="67">
        <v>4500</v>
      </c>
      <c r="M262" s="65">
        <v>0.9375</v>
      </c>
      <c r="N262" s="65">
        <v>0.10416666666666663</v>
      </c>
      <c r="O262" s="74" t="s">
        <v>3750</v>
      </c>
      <c r="P262" s="74" t="s">
        <v>3751</v>
      </c>
      <c r="Q262" s="74" t="s">
        <v>3204</v>
      </c>
      <c r="R262" s="74" t="s">
        <v>3204</v>
      </c>
      <c r="S262" s="533" t="s">
        <v>2378</v>
      </c>
      <c r="T262" s="85" t="s">
        <v>36</v>
      </c>
      <c r="U262" s="53" t="s">
        <v>1194</v>
      </c>
      <c r="V262" s="441"/>
    </row>
    <row r="263" spans="1:22" s="2" customFormat="1" ht="81.75" customHeight="1">
      <c r="A263" s="420">
        <v>214</v>
      </c>
      <c r="B263" s="1302" t="s">
        <v>2379</v>
      </c>
      <c r="C263" s="1303"/>
      <c r="D263" s="52" t="s">
        <v>2380</v>
      </c>
      <c r="E263" s="53" t="s">
        <v>1151</v>
      </c>
      <c r="F263" s="53">
        <v>22000</v>
      </c>
      <c r="G263" s="53">
        <v>10000</v>
      </c>
      <c r="H263" s="53">
        <v>9500</v>
      </c>
      <c r="I263" s="420"/>
      <c r="J263" s="53">
        <v>9500</v>
      </c>
      <c r="K263" s="67">
        <v>8000</v>
      </c>
      <c r="L263" s="67">
        <v>7200</v>
      </c>
      <c r="M263" s="65">
        <v>0.84210526315789469</v>
      </c>
      <c r="N263" s="65">
        <v>8.7719298245613198E-3</v>
      </c>
      <c r="O263" s="74" t="s">
        <v>3504</v>
      </c>
      <c r="P263" s="74" t="s">
        <v>3752</v>
      </c>
      <c r="Q263" s="74" t="s">
        <v>3204</v>
      </c>
      <c r="R263" s="74" t="s">
        <v>3204</v>
      </c>
      <c r="S263" s="533" t="s">
        <v>2381</v>
      </c>
      <c r="T263" s="85" t="s">
        <v>36</v>
      </c>
      <c r="U263" s="53" t="s">
        <v>1180</v>
      </c>
      <c r="V263" s="441"/>
    </row>
    <row r="264" spans="1:22" s="7" customFormat="1" ht="391.5">
      <c r="A264" s="420">
        <v>215</v>
      </c>
      <c r="B264" s="1302" t="s">
        <v>2382</v>
      </c>
      <c r="C264" s="1303"/>
      <c r="D264" s="441" t="s">
        <v>2383</v>
      </c>
      <c r="E264" s="53" t="s">
        <v>48</v>
      </c>
      <c r="F264" s="53">
        <v>38400</v>
      </c>
      <c r="G264" s="53">
        <v>17090</v>
      </c>
      <c r="H264" s="53">
        <v>780</v>
      </c>
      <c r="I264" s="53">
        <v>290</v>
      </c>
      <c r="J264" s="53">
        <v>490</v>
      </c>
      <c r="K264" s="67">
        <v>655</v>
      </c>
      <c r="L264" s="67">
        <v>0</v>
      </c>
      <c r="M264" s="65">
        <v>0.83974358974358976</v>
      </c>
      <c r="N264" s="65">
        <v>6.4102564102563875E-3</v>
      </c>
      <c r="O264" s="74" t="s">
        <v>3753</v>
      </c>
      <c r="P264" s="530" t="s">
        <v>3754</v>
      </c>
      <c r="Q264" s="74" t="s">
        <v>3204</v>
      </c>
      <c r="R264" s="74" t="s">
        <v>3204</v>
      </c>
      <c r="S264" s="533" t="s">
        <v>89</v>
      </c>
      <c r="T264" s="420" t="s">
        <v>36</v>
      </c>
      <c r="U264" s="53" t="s">
        <v>1415</v>
      </c>
      <c r="V264" s="441"/>
    </row>
    <row r="265" spans="1:22" s="3" customFormat="1" ht="28.5">
      <c r="A265" s="420">
        <v>216</v>
      </c>
      <c r="B265" s="1302" t="s">
        <v>2384</v>
      </c>
      <c r="C265" s="1303"/>
      <c r="D265" s="52" t="s">
        <v>2385</v>
      </c>
      <c r="E265" s="53" t="s">
        <v>558</v>
      </c>
      <c r="F265" s="53">
        <v>28000</v>
      </c>
      <c r="G265" s="53"/>
      <c r="H265" s="53">
        <v>1000</v>
      </c>
      <c r="I265" s="420">
        <v>1000</v>
      </c>
      <c r="J265" s="53"/>
      <c r="K265" s="67">
        <v>10</v>
      </c>
      <c r="L265" s="67">
        <v>10</v>
      </c>
      <c r="M265" s="65">
        <v>0.01</v>
      </c>
      <c r="N265" s="65">
        <v>-0.82333333333333336</v>
      </c>
      <c r="O265" s="74" t="s">
        <v>116</v>
      </c>
      <c r="P265" s="74" t="s">
        <v>3755</v>
      </c>
      <c r="Q265" s="74" t="s">
        <v>3204</v>
      </c>
      <c r="R265" s="74" t="s">
        <v>3204</v>
      </c>
      <c r="S265" s="533" t="s">
        <v>89</v>
      </c>
      <c r="T265" s="85" t="s">
        <v>331</v>
      </c>
      <c r="U265" s="53" t="s">
        <v>1399</v>
      </c>
      <c r="V265" s="441"/>
    </row>
    <row r="266" spans="1:22" s="2" customFormat="1" ht="71.25">
      <c r="A266" s="420">
        <v>217</v>
      </c>
      <c r="B266" s="1302" t="s">
        <v>2386</v>
      </c>
      <c r="C266" s="1303"/>
      <c r="D266" s="52" t="s">
        <v>2387</v>
      </c>
      <c r="E266" s="53" t="s">
        <v>208</v>
      </c>
      <c r="F266" s="53">
        <v>100000</v>
      </c>
      <c r="G266" s="53">
        <v>21242</v>
      </c>
      <c r="H266" s="53">
        <v>20000</v>
      </c>
      <c r="I266" s="420"/>
      <c r="J266" s="53">
        <v>20000</v>
      </c>
      <c r="K266" s="67">
        <v>16679</v>
      </c>
      <c r="L266" s="67">
        <v>16679</v>
      </c>
      <c r="M266" s="65">
        <v>0.83394999999999997</v>
      </c>
      <c r="N266" s="65">
        <v>6.1666666666659875E-4</v>
      </c>
      <c r="O266" s="74" t="s">
        <v>38</v>
      </c>
      <c r="P266" s="74" t="s">
        <v>3756</v>
      </c>
      <c r="Q266" s="74" t="s">
        <v>3204</v>
      </c>
      <c r="R266" s="74" t="s">
        <v>3204</v>
      </c>
      <c r="S266" s="533" t="s">
        <v>2388</v>
      </c>
      <c r="T266" s="85" t="s">
        <v>36</v>
      </c>
      <c r="U266" s="53" t="s">
        <v>1399</v>
      </c>
      <c r="V266" s="441"/>
    </row>
    <row r="267" spans="1:22" s="7" customFormat="1" ht="28.5">
      <c r="A267" s="420">
        <v>218</v>
      </c>
      <c r="B267" s="1302" t="s">
        <v>2391</v>
      </c>
      <c r="C267" s="1303"/>
      <c r="D267" s="52" t="s">
        <v>2392</v>
      </c>
      <c r="E267" s="53" t="s">
        <v>48</v>
      </c>
      <c r="F267" s="53">
        <v>12000</v>
      </c>
      <c r="G267" s="14">
        <v>3500</v>
      </c>
      <c r="H267" s="53">
        <v>7000</v>
      </c>
      <c r="I267" s="420"/>
      <c r="J267" s="14">
        <v>7000</v>
      </c>
      <c r="K267" s="67">
        <v>6200</v>
      </c>
      <c r="L267" s="67">
        <v>6200</v>
      </c>
      <c r="M267" s="65">
        <v>0.88571428571428568</v>
      </c>
      <c r="N267" s="65">
        <v>5.2380952380952306E-2</v>
      </c>
      <c r="O267" s="74" t="s">
        <v>38</v>
      </c>
      <c r="P267" s="74" t="s">
        <v>3757</v>
      </c>
      <c r="Q267" s="74" t="s">
        <v>3204</v>
      </c>
      <c r="R267" s="74" t="s">
        <v>3204</v>
      </c>
      <c r="S267" s="533" t="s">
        <v>2393</v>
      </c>
      <c r="T267" s="85" t="s">
        <v>36</v>
      </c>
      <c r="U267" s="53" t="s">
        <v>3342</v>
      </c>
      <c r="V267" s="441"/>
    </row>
    <row r="268" spans="1:22" s="3" customFormat="1" ht="156.75">
      <c r="A268" s="420">
        <v>219</v>
      </c>
      <c r="B268" s="1302" t="s">
        <v>2394</v>
      </c>
      <c r="C268" s="1303"/>
      <c r="D268" s="52" t="s">
        <v>2395</v>
      </c>
      <c r="E268" s="53" t="s">
        <v>2396</v>
      </c>
      <c r="F268" s="53">
        <v>500000</v>
      </c>
      <c r="G268" s="53">
        <v>124000</v>
      </c>
      <c r="H268" s="53">
        <v>40000</v>
      </c>
      <c r="I268" s="420">
        <v>40000</v>
      </c>
      <c r="J268" s="53"/>
      <c r="K268" s="67">
        <v>41250</v>
      </c>
      <c r="L268" s="67">
        <v>41250</v>
      </c>
      <c r="M268" s="65">
        <v>1.03125</v>
      </c>
      <c r="N268" s="65">
        <v>0.19791666666666663</v>
      </c>
      <c r="O268" s="74" t="s">
        <v>3663</v>
      </c>
      <c r="P268" s="74" t="s">
        <v>3758</v>
      </c>
      <c r="Q268" s="74" t="s">
        <v>3204</v>
      </c>
      <c r="R268" s="74" t="s">
        <v>3204</v>
      </c>
      <c r="S268" s="533" t="s">
        <v>89</v>
      </c>
      <c r="T268" s="85" t="s">
        <v>36</v>
      </c>
      <c r="U268" s="53" t="s">
        <v>1381</v>
      </c>
      <c r="V268" s="441"/>
    </row>
    <row r="269" spans="1:22" s="3" customFormat="1" ht="128.25">
      <c r="A269" s="420">
        <v>220</v>
      </c>
      <c r="B269" s="1302" t="s">
        <v>2397</v>
      </c>
      <c r="C269" s="1303"/>
      <c r="D269" s="52" t="s">
        <v>581</v>
      </c>
      <c r="E269" s="53" t="s">
        <v>1151</v>
      </c>
      <c r="F269" s="53">
        <v>35000</v>
      </c>
      <c r="G269" s="53">
        <v>24320</v>
      </c>
      <c r="H269" s="420">
        <v>5500</v>
      </c>
      <c r="I269" s="420">
        <v>5500</v>
      </c>
      <c r="J269" s="420"/>
      <c r="K269" s="64">
        <v>4517</v>
      </c>
      <c r="L269" s="64">
        <v>4517</v>
      </c>
      <c r="M269" s="65">
        <v>0.82127272727272727</v>
      </c>
      <c r="N269" s="65">
        <v>-1.2060606060606105E-2</v>
      </c>
      <c r="O269" s="74" t="s">
        <v>1336</v>
      </c>
      <c r="P269" s="74" t="s">
        <v>3759</v>
      </c>
      <c r="Q269" s="74" t="s">
        <v>3204</v>
      </c>
      <c r="R269" s="74" t="s">
        <v>3204</v>
      </c>
      <c r="S269" s="533" t="s">
        <v>89</v>
      </c>
      <c r="T269" s="85" t="s">
        <v>36</v>
      </c>
      <c r="U269" s="53" t="s">
        <v>1415</v>
      </c>
      <c r="V269" s="441"/>
    </row>
    <row r="270" spans="1:22" s="5" customFormat="1" ht="185.25">
      <c r="A270" s="420">
        <v>221</v>
      </c>
      <c r="B270" s="1302" t="s">
        <v>2398</v>
      </c>
      <c r="C270" s="1303"/>
      <c r="D270" s="52" t="s">
        <v>2399</v>
      </c>
      <c r="E270" s="53" t="s">
        <v>1151</v>
      </c>
      <c r="F270" s="53">
        <v>8400</v>
      </c>
      <c r="G270" s="53">
        <v>7660</v>
      </c>
      <c r="H270" s="53">
        <v>740</v>
      </c>
      <c r="I270" s="420"/>
      <c r="J270" s="53">
        <v>740</v>
      </c>
      <c r="K270" s="67">
        <v>640</v>
      </c>
      <c r="L270" s="67">
        <v>660</v>
      </c>
      <c r="M270" s="65">
        <v>0.86486486486486491</v>
      </c>
      <c r="N270" s="65">
        <v>3.1531531531531543E-2</v>
      </c>
      <c r="O270" s="74" t="s">
        <v>3473</v>
      </c>
      <c r="P270" s="74" t="s">
        <v>3760</v>
      </c>
      <c r="Q270" s="74" t="s">
        <v>3204</v>
      </c>
      <c r="R270" s="74" t="s">
        <v>3204</v>
      </c>
      <c r="S270" s="533" t="s">
        <v>89</v>
      </c>
      <c r="T270" s="85" t="s">
        <v>36</v>
      </c>
      <c r="U270" s="53" t="s">
        <v>1556</v>
      </c>
      <c r="V270" s="441"/>
    </row>
    <row r="271" spans="1:22" s="5" customFormat="1" ht="24.95" customHeight="1">
      <c r="A271" s="508" t="s">
        <v>586</v>
      </c>
      <c r="B271" s="1304" t="s">
        <v>3761</v>
      </c>
      <c r="C271" s="1305"/>
      <c r="D271" s="52"/>
      <c r="E271" s="53"/>
      <c r="F271" s="506">
        <v>10093959.35</v>
      </c>
      <c r="G271" s="506">
        <v>2602650.2999999998</v>
      </c>
      <c r="H271" s="506">
        <v>1789398.3</v>
      </c>
      <c r="I271" s="506">
        <v>412117</v>
      </c>
      <c r="J271" s="506">
        <v>1377281.3</v>
      </c>
      <c r="K271" s="61">
        <v>1529662.0079000001</v>
      </c>
      <c r="L271" s="61">
        <v>1542460.1170000001</v>
      </c>
      <c r="M271" s="59">
        <v>0.85484713375440224</v>
      </c>
      <c r="N271" s="59">
        <v>2.1513800421068874E-2</v>
      </c>
      <c r="O271" s="74"/>
      <c r="P271" s="74"/>
      <c r="Q271" s="74"/>
      <c r="R271" s="74"/>
      <c r="S271" s="533"/>
      <c r="T271" s="85"/>
      <c r="U271" s="53"/>
      <c r="V271" s="441"/>
    </row>
    <row r="272" spans="1:22" s="5" customFormat="1" ht="24.95" customHeight="1">
      <c r="A272" s="506" t="s">
        <v>29</v>
      </c>
      <c r="B272" s="1304" t="s">
        <v>3762</v>
      </c>
      <c r="C272" s="1305"/>
      <c r="D272" s="52"/>
      <c r="E272" s="53"/>
      <c r="F272" s="506">
        <v>2687244</v>
      </c>
      <c r="G272" s="506">
        <v>529332</v>
      </c>
      <c r="H272" s="506">
        <v>331233</v>
      </c>
      <c r="I272" s="506">
        <v>37233</v>
      </c>
      <c r="J272" s="506">
        <v>294000</v>
      </c>
      <c r="K272" s="61">
        <v>309920</v>
      </c>
      <c r="L272" s="61">
        <v>286547</v>
      </c>
      <c r="M272" s="59">
        <v>0.93565556571959918</v>
      </c>
      <c r="N272" s="59">
        <v>0.10232223238626581</v>
      </c>
      <c r="O272" s="74"/>
      <c r="P272" s="74"/>
      <c r="Q272" s="74"/>
      <c r="R272" s="74"/>
      <c r="S272" s="533"/>
      <c r="T272" s="85"/>
      <c r="U272" s="53"/>
      <c r="V272" s="441"/>
    </row>
    <row r="273" spans="1:22" s="2" customFormat="1" ht="85.5">
      <c r="A273" s="420">
        <v>222</v>
      </c>
      <c r="B273" s="1288" t="s">
        <v>2402</v>
      </c>
      <c r="C273" s="1289"/>
      <c r="D273" s="52" t="s">
        <v>2403</v>
      </c>
      <c r="E273" s="53">
        <v>2017</v>
      </c>
      <c r="F273" s="53">
        <v>1200</v>
      </c>
      <c r="G273" s="53"/>
      <c r="H273" s="53">
        <v>1200</v>
      </c>
      <c r="I273" s="53">
        <v>1200</v>
      </c>
      <c r="J273" s="53"/>
      <c r="K273" s="67">
        <v>750</v>
      </c>
      <c r="L273" s="67">
        <v>750</v>
      </c>
      <c r="M273" s="65">
        <v>0.625</v>
      </c>
      <c r="N273" s="65">
        <v>-0.20833333333333337</v>
      </c>
      <c r="O273" s="74" t="s">
        <v>3763</v>
      </c>
      <c r="P273" s="74" t="s">
        <v>3764</v>
      </c>
      <c r="Q273" s="74" t="s">
        <v>3204</v>
      </c>
      <c r="R273" s="74" t="s">
        <v>3204</v>
      </c>
      <c r="S273" s="84" t="s">
        <v>105</v>
      </c>
      <c r="T273" s="85" t="s">
        <v>90</v>
      </c>
      <c r="U273" s="53" t="s">
        <v>2404</v>
      </c>
      <c r="V273" s="52" t="s">
        <v>2405</v>
      </c>
    </row>
    <row r="274" spans="1:22" s="2" customFormat="1" ht="99.75">
      <c r="A274" s="420">
        <v>223</v>
      </c>
      <c r="B274" s="1288" t="s">
        <v>2406</v>
      </c>
      <c r="C274" s="1289"/>
      <c r="D274" s="441" t="s">
        <v>2407</v>
      </c>
      <c r="E274" s="420" t="s">
        <v>599</v>
      </c>
      <c r="F274" s="420">
        <v>40332</v>
      </c>
      <c r="G274" s="420">
        <v>6000</v>
      </c>
      <c r="H274" s="420">
        <v>5000</v>
      </c>
      <c r="I274" s="420">
        <v>5000</v>
      </c>
      <c r="J274" s="420"/>
      <c r="K274" s="64">
        <v>4160</v>
      </c>
      <c r="L274" s="64">
        <v>4160</v>
      </c>
      <c r="M274" s="65">
        <v>0.83199999999999996</v>
      </c>
      <c r="N274" s="65">
        <v>-1.3333333333334085E-3</v>
      </c>
      <c r="O274" s="74" t="s">
        <v>38</v>
      </c>
      <c r="P274" s="74" t="s">
        <v>3765</v>
      </c>
      <c r="Q274" s="74" t="s">
        <v>3204</v>
      </c>
      <c r="R274" s="74" t="s">
        <v>3204</v>
      </c>
      <c r="S274" s="533" t="s">
        <v>2408</v>
      </c>
      <c r="T274" s="85" t="s">
        <v>36</v>
      </c>
      <c r="U274" s="420" t="s">
        <v>1399</v>
      </c>
      <c r="V274" s="441"/>
    </row>
    <row r="275" spans="1:22" s="2" customFormat="1" ht="105" customHeight="1">
      <c r="A275" s="420">
        <v>224</v>
      </c>
      <c r="B275" s="1288" t="s">
        <v>2409</v>
      </c>
      <c r="C275" s="1289"/>
      <c r="D275" s="52" t="s">
        <v>2410</v>
      </c>
      <c r="E275" s="53" t="s">
        <v>2037</v>
      </c>
      <c r="F275" s="53">
        <v>560000</v>
      </c>
      <c r="G275" s="53">
        <v>100000</v>
      </c>
      <c r="H275" s="53">
        <v>104000</v>
      </c>
      <c r="I275" s="420">
        <v>1000</v>
      </c>
      <c r="J275" s="53">
        <v>103000</v>
      </c>
      <c r="K275" s="67">
        <v>86864</v>
      </c>
      <c r="L275" s="67">
        <v>86864</v>
      </c>
      <c r="M275" s="65">
        <v>0.83523076923076922</v>
      </c>
      <c r="N275" s="65">
        <v>1.8974358974358507E-3</v>
      </c>
      <c r="O275" s="74" t="s">
        <v>38</v>
      </c>
      <c r="P275" s="74" t="s">
        <v>3766</v>
      </c>
      <c r="Q275" s="74" t="s">
        <v>3204</v>
      </c>
      <c r="R275" s="74" t="s">
        <v>3204</v>
      </c>
      <c r="S275" s="533" t="s">
        <v>2411</v>
      </c>
      <c r="T275" s="85" t="s">
        <v>36</v>
      </c>
      <c r="U275" s="53" t="s">
        <v>1399</v>
      </c>
      <c r="V275" s="441"/>
    </row>
    <row r="276" spans="1:22" s="2" customFormat="1" ht="28.5">
      <c r="A276" s="420">
        <v>225</v>
      </c>
      <c r="B276" s="1288" t="s">
        <v>2412</v>
      </c>
      <c r="C276" s="1289"/>
      <c r="D276" s="441" t="s">
        <v>2413</v>
      </c>
      <c r="E276" s="420" t="s">
        <v>883</v>
      </c>
      <c r="F276" s="420">
        <v>20000</v>
      </c>
      <c r="G276" s="420">
        <v>50</v>
      </c>
      <c r="H276" s="420">
        <v>500</v>
      </c>
      <c r="I276" s="420">
        <v>500</v>
      </c>
      <c r="J276" s="420"/>
      <c r="K276" s="64">
        <v>265</v>
      </c>
      <c r="L276" s="64">
        <v>265</v>
      </c>
      <c r="M276" s="65">
        <v>0.53</v>
      </c>
      <c r="N276" s="65">
        <v>-0.30333333333333334</v>
      </c>
      <c r="O276" s="74" t="s">
        <v>38</v>
      </c>
      <c r="P276" s="74" t="s">
        <v>3767</v>
      </c>
      <c r="Q276" s="74" t="s">
        <v>3204</v>
      </c>
      <c r="R276" s="74" t="s">
        <v>3204</v>
      </c>
      <c r="S276" s="533" t="s">
        <v>2414</v>
      </c>
      <c r="T276" s="85" t="s">
        <v>404</v>
      </c>
      <c r="U276" s="420" t="s">
        <v>1399</v>
      </c>
      <c r="V276" s="441"/>
    </row>
    <row r="277" spans="1:22" s="1" customFormat="1" ht="39" customHeight="1">
      <c r="A277" s="420">
        <v>226</v>
      </c>
      <c r="B277" s="1288" t="s">
        <v>2415</v>
      </c>
      <c r="C277" s="1289"/>
      <c r="D277" s="441" t="s">
        <v>2416</v>
      </c>
      <c r="E277" s="53">
        <v>2017</v>
      </c>
      <c r="F277" s="53">
        <v>1500</v>
      </c>
      <c r="G277" s="53"/>
      <c r="H277" s="53">
        <v>1500</v>
      </c>
      <c r="I277" s="53">
        <v>1500</v>
      </c>
      <c r="J277" s="420"/>
      <c r="K277" s="64">
        <v>1500</v>
      </c>
      <c r="L277" s="64">
        <v>1500</v>
      </c>
      <c r="M277" s="65">
        <v>1</v>
      </c>
      <c r="N277" s="65">
        <v>0.16666666666666663</v>
      </c>
      <c r="O277" s="74" t="s">
        <v>38</v>
      </c>
      <c r="P277" s="74" t="s">
        <v>3768</v>
      </c>
      <c r="Q277" s="74" t="s">
        <v>3204</v>
      </c>
      <c r="R277" s="74" t="s">
        <v>3204</v>
      </c>
      <c r="S277" s="533" t="s">
        <v>105</v>
      </c>
      <c r="T277" s="85" t="s">
        <v>160</v>
      </c>
      <c r="U277" s="420" t="s">
        <v>1399</v>
      </c>
      <c r="V277" s="52"/>
    </row>
    <row r="278" spans="1:22" s="1" customFormat="1" ht="28.5">
      <c r="A278" s="420">
        <v>227</v>
      </c>
      <c r="B278" s="1288" t="s">
        <v>2417</v>
      </c>
      <c r="C278" s="1289"/>
      <c r="D278" s="441" t="s">
        <v>2418</v>
      </c>
      <c r="E278" s="53" t="s">
        <v>1717</v>
      </c>
      <c r="F278" s="53">
        <v>212</v>
      </c>
      <c r="G278" s="53">
        <v>109</v>
      </c>
      <c r="H278" s="53">
        <v>103</v>
      </c>
      <c r="I278" s="53">
        <v>103</v>
      </c>
      <c r="J278" s="420"/>
      <c r="K278" s="64">
        <v>100</v>
      </c>
      <c r="L278" s="64">
        <v>100</v>
      </c>
      <c r="M278" s="65">
        <v>0.970873786407767</v>
      </c>
      <c r="N278" s="65">
        <v>0.13754045307443363</v>
      </c>
      <c r="O278" s="74" t="s">
        <v>38</v>
      </c>
      <c r="P278" s="74" t="s">
        <v>3769</v>
      </c>
      <c r="Q278" s="74" t="s">
        <v>3204</v>
      </c>
      <c r="R278" s="74" t="s">
        <v>3204</v>
      </c>
      <c r="S278" s="533" t="s">
        <v>105</v>
      </c>
      <c r="T278" s="85" t="s">
        <v>36</v>
      </c>
      <c r="U278" s="420" t="s">
        <v>1399</v>
      </c>
      <c r="V278" s="52"/>
    </row>
    <row r="279" spans="1:22" s="3" customFormat="1" ht="114">
      <c r="A279" s="420">
        <v>228</v>
      </c>
      <c r="B279" s="1288" t="s">
        <v>2419</v>
      </c>
      <c r="C279" s="1289"/>
      <c r="D279" s="52" t="s">
        <v>2420</v>
      </c>
      <c r="E279" s="53" t="s">
        <v>883</v>
      </c>
      <c r="F279" s="53">
        <v>20000</v>
      </c>
      <c r="G279" s="53">
        <v>300</v>
      </c>
      <c r="H279" s="53">
        <v>2600</v>
      </c>
      <c r="I279" s="420">
        <v>2600</v>
      </c>
      <c r="J279" s="53"/>
      <c r="K279" s="67">
        <v>2660</v>
      </c>
      <c r="L279" s="67">
        <v>2660</v>
      </c>
      <c r="M279" s="65">
        <v>1.023076923076923</v>
      </c>
      <c r="N279" s="65">
        <v>0.18974358974358962</v>
      </c>
      <c r="O279" s="74" t="s">
        <v>38</v>
      </c>
      <c r="P279" s="74" t="s">
        <v>3770</v>
      </c>
      <c r="Q279" s="74" t="s">
        <v>3204</v>
      </c>
      <c r="R279" s="74" t="s">
        <v>3204</v>
      </c>
      <c r="S279" s="533" t="s">
        <v>2421</v>
      </c>
      <c r="T279" s="420" t="s">
        <v>36</v>
      </c>
      <c r="U279" s="53" t="s">
        <v>3342</v>
      </c>
      <c r="V279" s="441"/>
    </row>
    <row r="280" spans="1:22" s="3" customFormat="1" ht="57">
      <c r="A280" s="420">
        <v>229</v>
      </c>
      <c r="B280" s="1288" t="s">
        <v>3771</v>
      </c>
      <c r="C280" s="1289"/>
      <c r="D280" s="52" t="s">
        <v>3772</v>
      </c>
      <c r="E280" s="53" t="s">
        <v>883</v>
      </c>
      <c r="F280" s="53">
        <v>20000</v>
      </c>
      <c r="G280" s="53"/>
      <c r="H280" s="53">
        <v>2000</v>
      </c>
      <c r="I280" s="420">
        <v>2000</v>
      </c>
      <c r="J280" s="53"/>
      <c r="K280" s="67">
        <v>500</v>
      </c>
      <c r="L280" s="67">
        <v>0</v>
      </c>
      <c r="M280" s="65">
        <v>0.25</v>
      </c>
      <c r="N280" s="65">
        <v>-0.58333333333333337</v>
      </c>
      <c r="O280" s="74" t="s">
        <v>3773</v>
      </c>
      <c r="P280" s="74" t="s">
        <v>3774</v>
      </c>
      <c r="Q280" s="74" t="s">
        <v>3204</v>
      </c>
      <c r="R280" s="74">
        <v>0</v>
      </c>
      <c r="S280" s="533" t="s">
        <v>89</v>
      </c>
      <c r="T280" s="420" t="s">
        <v>160</v>
      </c>
      <c r="U280" s="53" t="s">
        <v>1194</v>
      </c>
      <c r="V280" s="441"/>
    </row>
    <row r="281" spans="1:22" s="2" customFormat="1" ht="99.75">
      <c r="A281" s="420">
        <v>230</v>
      </c>
      <c r="B281" s="1288" t="s">
        <v>2422</v>
      </c>
      <c r="C281" s="1289"/>
      <c r="D281" s="52" t="s">
        <v>2423</v>
      </c>
      <c r="E281" s="53" t="s">
        <v>208</v>
      </c>
      <c r="F281" s="53">
        <v>10000</v>
      </c>
      <c r="G281" s="53">
        <v>223</v>
      </c>
      <c r="H281" s="53">
        <v>2000</v>
      </c>
      <c r="I281" s="53">
        <v>2000</v>
      </c>
      <c r="J281" s="53"/>
      <c r="K281" s="67">
        <v>1800</v>
      </c>
      <c r="L281" s="67">
        <v>0</v>
      </c>
      <c r="M281" s="65">
        <v>0.9</v>
      </c>
      <c r="N281" s="65">
        <v>6.6666666666666652E-2</v>
      </c>
      <c r="O281" s="74" t="s">
        <v>3775</v>
      </c>
      <c r="P281" s="74" t="s">
        <v>3776</v>
      </c>
      <c r="Q281" s="74" t="s">
        <v>3204</v>
      </c>
      <c r="R281" s="74">
        <v>0</v>
      </c>
      <c r="S281" s="533" t="s">
        <v>3777</v>
      </c>
      <c r="T281" s="420" t="s">
        <v>106</v>
      </c>
      <c r="U281" s="420" t="s">
        <v>1194</v>
      </c>
      <c r="V281" s="441"/>
    </row>
    <row r="282" spans="1:22" s="2" customFormat="1" ht="57">
      <c r="A282" s="420">
        <v>231</v>
      </c>
      <c r="B282" s="1288" t="s">
        <v>2424</v>
      </c>
      <c r="C282" s="1289"/>
      <c r="D282" s="52" t="s">
        <v>2425</v>
      </c>
      <c r="E282" s="53" t="s">
        <v>1813</v>
      </c>
      <c r="F282" s="53">
        <v>12500</v>
      </c>
      <c r="G282" s="53">
        <v>7150</v>
      </c>
      <c r="H282" s="53">
        <v>1930</v>
      </c>
      <c r="I282" s="53">
        <v>1930</v>
      </c>
      <c r="J282" s="53"/>
      <c r="K282" s="67">
        <v>750</v>
      </c>
      <c r="L282" s="67">
        <v>0</v>
      </c>
      <c r="M282" s="65">
        <v>0.38860103626943004</v>
      </c>
      <c r="N282" s="65">
        <v>-0.44473229706390333</v>
      </c>
      <c r="O282" s="74" t="s">
        <v>3778</v>
      </c>
      <c r="P282" s="74" t="s">
        <v>3779</v>
      </c>
      <c r="Q282" s="74" t="s">
        <v>3204</v>
      </c>
      <c r="R282" s="74" t="s">
        <v>3204</v>
      </c>
      <c r="S282" s="84" t="s">
        <v>2728</v>
      </c>
      <c r="T282" s="53" t="s">
        <v>36</v>
      </c>
      <c r="U282" s="53" t="s">
        <v>1194</v>
      </c>
      <c r="V282" s="52"/>
    </row>
    <row r="283" spans="1:22" s="2" customFormat="1" ht="142.5">
      <c r="A283" s="420">
        <v>232</v>
      </c>
      <c r="B283" s="1288" t="s">
        <v>2429</v>
      </c>
      <c r="C283" s="1289"/>
      <c r="D283" s="52" t="s">
        <v>2430</v>
      </c>
      <c r="E283" s="53" t="s">
        <v>883</v>
      </c>
      <c r="F283" s="53">
        <v>300000</v>
      </c>
      <c r="G283" s="53">
        <v>3000</v>
      </c>
      <c r="H283" s="53">
        <v>4000</v>
      </c>
      <c r="I283" s="420">
        <v>1000</v>
      </c>
      <c r="J283" s="53">
        <v>3000</v>
      </c>
      <c r="K283" s="67">
        <v>4444</v>
      </c>
      <c r="L283" s="67">
        <v>4444</v>
      </c>
      <c r="M283" s="65">
        <v>1.111</v>
      </c>
      <c r="N283" s="65">
        <v>0.27766666666666662</v>
      </c>
      <c r="O283" s="74" t="s">
        <v>3224</v>
      </c>
      <c r="P283" s="74" t="s">
        <v>3780</v>
      </c>
      <c r="Q283" s="74" t="s">
        <v>3204</v>
      </c>
      <c r="R283" s="74" t="s">
        <v>3204</v>
      </c>
      <c r="S283" s="533" t="s">
        <v>2431</v>
      </c>
      <c r="T283" s="420" t="s">
        <v>36</v>
      </c>
      <c r="U283" s="420" t="s">
        <v>2432</v>
      </c>
      <c r="V283" s="441"/>
    </row>
    <row r="284" spans="1:22" s="2" customFormat="1" ht="57">
      <c r="A284" s="420">
        <v>233</v>
      </c>
      <c r="B284" s="1288" t="s">
        <v>3067</v>
      </c>
      <c r="C284" s="1289"/>
      <c r="D284" s="52" t="s">
        <v>3068</v>
      </c>
      <c r="E284" s="53" t="s">
        <v>208</v>
      </c>
      <c r="F284" s="53">
        <v>9000</v>
      </c>
      <c r="G284" s="53">
        <v>3000</v>
      </c>
      <c r="H284" s="53">
        <v>2400</v>
      </c>
      <c r="I284" s="420">
        <v>2400</v>
      </c>
      <c r="J284" s="53"/>
      <c r="K284" s="67">
        <v>190</v>
      </c>
      <c r="L284" s="67">
        <v>2400</v>
      </c>
      <c r="M284" s="65">
        <v>7.9166666666666663E-2</v>
      </c>
      <c r="N284" s="65">
        <v>-0.75416666666666665</v>
      </c>
      <c r="O284" s="74" t="s">
        <v>3781</v>
      </c>
      <c r="P284" s="74" t="s">
        <v>3782</v>
      </c>
      <c r="Q284" s="74" t="s">
        <v>3204</v>
      </c>
      <c r="R284" s="74" t="s">
        <v>3204</v>
      </c>
      <c r="S284" s="533" t="s">
        <v>3783</v>
      </c>
      <c r="T284" s="420" t="s">
        <v>36</v>
      </c>
      <c r="U284" s="420" t="s">
        <v>1180</v>
      </c>
      <c r="V284" s="441"/>
    </row>
    <row r="285" spans="1:22" s="2" customFormat="1" ht="85.5">
      <c r="A285" s="420">
        <v>234</v>
      </c>
      <c r="B285" s="1288" t="s">
        <v>2433</v>
      </c>
      <c r="C285" s="1289"/>
      <c r="D285" s="52" t="s">
        <v>2434</v>
      </c>
      <c r="E285" s="53" t="s">
        <v>1717</v>
      </c>
      <c r="F285" s="53">
        <v>3000</v>
      </c>
      <c r="G285" s="53">
        <v>1500</v>
      </c>
      <c r="H285" s="53">
        <v>1500</v>
      </c>
      <c r="I285" s="53">
        <v>1500</v>
      </c>
      <c r="J285" s="53"/>
      <c r="K285" s="67">
        <v>1200</v>
      </c>
      <c r="L285" s="67">
        <v>1200</v>
      </c>
      <c r="M285" s="65">
        <v>0.8</v>
      </c>
      <c r="N285" s="65">
        <v>-3.3333333333333326E-2</v>
      </c>
      <c r="O285" s="74" t="s">
        <v>3784</v>
      </c>
      <c r="P285" s="74" t="s">
        <v>3785</v>
      </c>
      <c r="Q285" s="74" t="s">
        <v>3204</v>
      </c>
      <c r="R285" s="74"/>
      <c r="S285" s="84" t="s">
        <v>105</v>
      </c>
      <c r="T285" s="53" t="s">
        <v>36</v>
      </c>
      <c r="U285" s="53" t="s">
        <v>1180</v>
      </c>
      <c r="V285" s="52"/>
    </row>
    <row r="286" spans="1:22" s="2" customFormat="1" ht="256.5" customHeight="1">
      <c r="A286" s="420">
        <v>235</v>
      </c>
      <c r="B286" s="1288" t="s">
        <v>597</v>
      </c>
      <c r="C286" s="1289"/>
      <c r="D286" s="52" t="s">
        <v>2440</v>
      </c>
      <c r="E286" s="53" t="s">
        <v>599</v>
      </c>
      <c r="F286" s="53">
        <v>600000</v>
      </c>
      <c r="G286" s="53">
        <v>100000</v>
      </c>
      <c r="H286" s="53">
        <v>100000</v>
      </c>
      <c r="I286" s="420"/>
      <c r="J286" s="53">
        <v>100000</v>
      </c>
      <c r="K286" s="67">
        <v>87000</v>
      </c>
      <c r="L286" s="67">
        <v>59000</v>
      </c>
      <c r="M286" s="65">
        <v>0.87</v>
      </c>
      <c r="N286" s="65">
        <v>3.6666666666666625E-2</v>
      </c>
      <c r="O286" s="74" t="s">
        <v>3786</v>
      </c>
      <c r="P286" s="74" t="s">
        <v>3787</v>
      </c>
      <c r="Q286" s="74" t="s">
        <v>3788</v>
      </c>
      <c r="R286" s="74" t="s">
        <v>3789</v>
      </c>
      <c r="S286" s="533" t="s">
        <v>2441</v>
      </c>
      <c r="T286" s="85" t="s">
        <v>36</v>
      </c>
      <c r="U286" s="53" t="s">
        <v>1415</v>
      </c>
      <c r="V286" s="441" t="s">
        <v>2442</v>
      </c>
    </row>
    <row r="287" spans="1:22" s="3" customFormat="1" ht="52.5" customHeight="1">
      <c r="A287" s="420">
        <v>236</v>
      </c>
      <c r="B287" s="1288" t="s">
        <v>2444</v>
      </c>
      <c r="C287" s="1289"/>
      <c r="D287" s="52" t="s">
        <v>2445</v>
      </c>
      <c r="E287" s="53" t="s">
        <v>208</v>
      </c>
      <c r="F287" s="53">
        <v>50000</v>
      </c>
      <c r="G287" s="53">
        <v>8000</v>
      </c>
      <c r="H287" s="53">
        <v>10000</v>
      </c>
      <c r="I287" s="420"/>
      <c r="J287" s="53">
        <v>10000</v>
      </c>
      <c r="K287" s="67">
        <v>10800</v>
      </c>
      <c r="L287" s="67">
        <v>10800</v>
      </c>
      <c r="M287" s="65">
        <v>1.08</v>
      </c>
      <c r="N287" s="65">
        <v>0.2466666666666667</v>
      </c>
      <c r="O287" s="74" t="s">
        <v>3663</v>
      </c>
      <c r="P287" s="74" t="s">
        <v>3790</v>
      </c>
      <c r="Q287" s="74" t="s">
        <v>3204</v>
      </c>
      <c r="R287" s="74" t="s">
        <v>3204</v>
      </c>
      <c r="S287" s="533" t="s">
        <v>89</v>
      </c>
      <c r="T287" s="85" t="s">
        <v>36</v>
      </c>
      <c r="U287" s="53" t="s">
        <v>1381</v>
      </c>
      <c r="V287" s="441"/>
    </row>
    <row r="288" spans="1:22" s="3" customFormat="1" ht="114">
      <c r="A288" s="420">
        <v>237</v>
      </c>
      <c r="B288" s="1288" t="s">
        <v>2446</v>
      </c>
      <c r="C288" s="1289"/>
      <c r="D288" s="52" t="s">
        <v>2447</v>
      </c>
      <c r="E288" s="53">
        <v>2017</v>
      </c>
      <c r="F288" s="53">
        <v>14500</v>
      </c>
      <c r="G288" s="541"/>
      <c r="H288" s="53">
        <v>14500</v>
      </c>
      <c r="I288" s="53">
        <v>14500</v>
      </c>
      <c r="J288" s="541"/>
      <c r="K288" s="561">
        <v>9033</v>
      </c>
      <c r="L288" s="561">
        <v>14500</v>
      </c>
      <c r="M288" s="562">
        <v>0.62296551724137927</v>
      </c>
      <c r="N288" s="563">
        <v>-0.2103678160919541</v>
      </c>
      <c r="O288" s="564" t="s">
        <v>38</v>
      </c>
      <c r="P288" s="74" t="s">
        <v>3791</v>
      </c>
      <c r="Q288" s="74" t="s">
        <v>3792</v>
      </c>
      <c r="R288" s="74" t="s">
        <v>3793</v>
      </c>
      <c r="S288" s="417" t="s">
        <v>2448</v>
      </c>
      <c r="T288" s="85" t="s">
        <v>160</v>
      </c>
      <c r="U288" s="53" t="s">
        <v>1381</v>
      </c>
      <c r="V288" s="52"/>
    </row>
    <row r="289" spans="1:22" s="2" customFormat="1" ht="409.5">
      <c r="A289" s="420">
        <v>238</v>
      </c>
      <c r="B289" s="1288" t="s">
        <v>2451</v>
      </c>
      <c r="C289" s="1289"/>
      <c r="D289" s="52" t="s">
        <v>2452</v>
      </c>
      <c r="E289" s="53" t="s">
        <v>2031</v>
      </c>
      <c r="F289" s="53">
        <v>1000000</v>
      </c>
      <c r="G289" s="53">
        <v>290000</v>
      </c>
      <c r="H289" s="53">
        <v>70000</v>
      </c>
      <c r="I289" s="420"/>
      <c r="J289" s="53">
        <v>70000</v>
      </c>
      <c r="K289" s="67">
        <v>91204</v>
      </c>
      <c r="L289" s="67">
        <v>91204</v>
      </c>
      <c r="M289" s="65">
        <v>1.3029142857142857</v>
      </c>
      <c r="N289" s="65">
        <v>0.46958095238095232</v>
      </c>
      <c r="O289" s="74" t="s">
        <v>3794</v>
      </c>
      <c r="P289" s="530" t="s">
        <v>3795</v>
      </c>
      <c r="Q289" s="74" t="s">
        <v>3204</v>
      </c>
      <c r="R289" s="74" t="s">
        <v>3204</v>
      </c>
      <c r="S289" s="533" t="s">
        <v>89</v>
      </c>
      <c r="T289" s="85" t="s">
        <v>36</v>
      </c>
      <c r="U289" s="53" t="s">
        <v>1556</v>
      </c>
      <c r="V289" s="441"/>
    </row>
    <row r="290" spans="1:22" s="3" customFormat="1" ht="71.25">
      <c r="A290" s="420">
        <v>239</v>
      </c>
      <c r="B290" s="1288" t="s">
        <v>2453</v>
      </c>
      <c r="C290" s="1289"/>
      <c r="D290" s="52" t="s">
        <v>3796</v>
      </c>
      <c r="E290" s="53" t="s">
        <v>208</v>
      </c>
      <c r="F290" s="53">
        <v>25000</v>
      </c>
      <c r="G290" s="53">
        <v>10000</v>
      </c>
      <c r="H290" s="53">
        <v>8000</v>
      </c>
      <c r="I290" s="420"/>
      <c r="J290" s="53">
        <v>8000</v>
      </c>
      <c r="K290" s="67">
        <v>6700</v>
      </c>
      <c r="L290" s="67">
        <v>6700</v>
      </c>
      <c r="M290" s="65">
        <v>0.83750000000000002</v>
      </c>
      <c r="N290" s="65">
        <v>4.1666666666666519E-3</v>
      </c>
      <c r="O290" s="74" t="s">
        <v>3797</v>
      </c>
      <c r="P290" s="74" t="s">
        <v>3798</v>
      </c>
      <c r="Q290" s="74" t="s">
        <v>3204</v>
      </c>
      <c r="R290" s="74"/>
      <c r="S290" s="533" t="s">
        <v>89</v>
      </c>
      <c r="T290" s="85" t="s">
        <v>36</v>
      </c>
      <c r="U290" s="53" t="s">
        <v>1556</v>
      </c>
      <c r="V290" s="441"/>
    </row>
    <row r="291" spans="1:22" s="3" customFormat="1" ht="24.95" customHeight="1">
      <c r="A291" s="508" t="s">
        <v>43</v>
      </c>
      <c r="B291" s="1304" t="s">
        <v>3799</v>
      </c>
      <c r="C291" s="1305"/>
      <c r="D291" s="52"/>
      <c r="E291" s="53"/>
      <c r="F291" s="506">
        <v>1038700.26</v>
      </c>
      <c r="G291" s="506">
        <v>104672</v>
      </c>
      <c r="H291" s="506">
        <v>269734</v>
      </c>
      <c r="I291" s="506">
        <v>194826</v>
      </c>
      <c r="J291" s="506">
        <v>74908</v>
      </c>
      <c r="K291" s="61">
        <v>160505.92000000001</v>
      </c>
      <c r="L291" s="61">
        <v>213003.46000000002</v>
      </c>
      <c r="M291" s="59">
        <v>0.59505260738357058</v>
      </c>
      <c r="N291" s="59">
        <v>-0.23828072594976279</v>
      </c>
      <c r="O291" s="74"/>
      <c r="P291" s="74"/>
      <c r="Q291" s="74"/>
      <c r="R291" s="74"/>
      <c r="S291" s="533"/>
      <c r="T291" s="85"/>
      <c r="U291" s="53"/>
      <c r="V291" s="441"/>
    </row>
    <row r="292" spans="1:22" s="3" customFormat="1" ht="70.5" customHeight="1">
      <c r="A292" s="1290">
        <v>240</v>
      </c>
      <c r="B292" s="1271" t="s">
        <v>622</v>
      </c>
      <c r="C292" s="84" t="s">
        <v>3800</v>
      </c>
      <c r="D292" s="509" t="s">
        <v>3801</v>
      </c>
      <c r="E292" s="53" t="s">
        <v>883</v>
      </c>
      <c r="F292" s="53">
        <v>33572</v>
      </c>
      <c r="G292" s="53"/>
      <c r="H292" s="53">
        <v>500</v>
      </c>
      <c r="I292" s="420">
        <v>500</v>
      </c>
      <c r="J292" s="53"/>
      <c r="K292" s="67">
        <v>500</v>
      </c>
      <c r="L292" s="67">
        <v>0</v>
      </c>
      <c r="M292" s="65">
        <v>1</v>
      </c>
      <c r="N292" s="65">
        <v>0.16666666666666663</v>
      </c>
      <c r="O292" s="74" t="s">
        <v>3802</v>
      </c>
      <c r="P292" s="74" t="s">
        <v>3803</v>
      </c>
      <c r="Q292" s="74" t="s">
        <v>3204</v>
      </c>
      <c r="R292" s="74" t="s">
        <v>3204</v>
      </c>
      <c r="S292" s="533" t="s">
        <v>3804</v>
      </c>
      <c r="T292" s="85" t="s">
        <v>341</v>
      </c>
      <c r="U292" s="420" t="s">
        <v>2459</v>
      </c>
      <c r="V292" s="1273" t="s">
        <v>2460</v>
      </c>
    </row>
    <row r="293" spans="1:22" s="3" customFormat="1" ht="70.5" customHeight="1">
      <c r="A293" s="1292"/>
      <c r="B293" s="1276"/>
      <c r="C293" s="84" t="s">
        <v>3805</v>
      </c>
      <c r="D293" s="509" t="s">
        <v>3806</v>
      </c>
      <c r="E293" s="53" t="s">
        <v>883</v>
      </c>
      <c r="F293" s="53">
        <v>21156</v>
      </c>
      <c r="G293" s="53"/>
      <c r="H293" s="53">
        <v>2000</v>
      </c>
      <c r="I293" s="420">
        <v>2000</v>
      </c>
      <c r="J293" s="53"/>
      <c r="K293" s="67">
        <v>1000</v>
      </c>
      <c r="L293" s="67">
        <v>0</v>
      </c>
      <c r="M293" s="65">
        <v>0.5</v>
      </c>
      <c r="N293" s="65">
        <v>-0.33333333333333337</v>
      </c>
      <c r="O293" s="74" t="s">
        <v>3807</v>
      </c>
      <c r="P293" s="74" t="s">
        <v>3808</v>
      </c>
      <c r="Q293" s="74" t="s">
        <v>3204</v>
      </c>
      <c r="R293" s="74" t="s">
        <v>3204</v>
      </c>
      <c r="S293" s="533" t="s">
        <v>3804</v>
      </c>
      <c r="T293" s="85" t="s">
        <v>341</v>
      </c>
      <c r="U293" s="420" t="s">
        <v>2462</v>
      </c>
      <c r="V293" s="1274"/>
    </row>
    <row r="294" spans="1:22" s="3" customFormat="1" ht="70.5" customHeight="1">
      <c r="A294" s="1292"/>
      <c r="B294" s="1276"/>
      <c r="C294" s="84" t="s">
        <v>3809</v>
      </c>
      <c r="D294" s="509" t="s">
        <v>3810</v>
      </c>
      <c r="E294" s="53" t="s">
        <v>883</v>
      </c>
      <c r="F294" s="53">
        <v>19082</v>
      </c>
      <c r="G294" s="53"/>
      <c r="H294" s="53">
        <v>1000</v>
      </c>
      <c r="I294" s="420">
        <v>1000</v>
      </c>
      <c r="J294" s="53"/>
      <c r="K294" s="67">
        <v>500</v>
      </c>
      <c r="L294" s="67">
        <v>0</v>
      </c>
      <c r="M294" s="65">
        <v>0.5</v>
      </c>
      <c r="N294" s="65">
        <v>-0.33333333333333337</v>
      </c>
      <c r="O294" s="74" t="s">
        <v>3811</v>
      </c>
      <c r="P294" s="74" t="s">
        <v>626</v>
      </c>
      <c r="Q294" s="74" t="s">
        <v>3204</v>
      </c>
      <c r="R294" s="74" t="s">
        <v>3204</v>
      </c>
      <c r="S294" s="533" t="s">
        <v>3804</v>
      </c>
      <c r="T294" s="85" t="s">
        <v>341</v>
      </c>
      <c r="U294" s="420" t="s">
        <v>2464</v>
      </c>
      <c r="V294" s="1274"/>
    </row>
    <row r="295" spans="1:22" s="3" customFormat="1" ht="70.5" customHeight="1">
      <c r="A295" s="1291"/>
      <c r="B295" s="1272"/>
      <c r="C295" s="84" t="s">
        <v>3812</v>
      </c>
      <c r="D295" s="509" t="s">
        <v>3813</v>
      </c>
      <c r="E295" s="53" t="s">
        <v>883</v>
      </c>
      <c r="F295" s="53">
        <v>17729</v>
      </c>
      <c r="G295" s="53"/>
      <c r="H295" s="53">
        <v>1500</v>
      </c>
      <c r="I295" s="420">
        <v>1500</v>
      </c>
      <c r="J295" s="53"/>
      <c r="K295" s="67">
        <v>0</v>
      </c>
      <c r="L295" s="67">
        <v>0</v>
      </c>
      <c r="M295" s="65">
        <v>0</v>
      </c>
      <c r="N295" s="65">
        <v>-0.83333333333333337</v>
      </c>
      <c r="O295" s="74" t="s">
        <v>3814</v>
      </c>
      <c r="P295" s="74" t="s">
        <v>3815</v>
      </c>
      <c r="Q295" s="74" t="s">
        <v>3204</v>
      </c>
      <c r="R295" s="74" t="s">
        <v>3204</v>
      </c>
      <c r="S295" s="533" t="s">
        <v>3804</v>
      </c>
      <c r="T295" s="85" t="s">
        <v>341</v>
      </c>
      <c r="U295" s="420" t="s">
        <v>2467</v>
      </c>
      <c r="V295" s="1275"/>
    </row>
    <row r="296" spans="1:22" s="3" customFormat="1" ht="238.5" customHeight="1">
      <c r="A296" s="1290">
        <v>241</v>
      </c>
      <c r="B296" s="1271" t="s">
        <v>3816</v>
      </c>
      <c r="C296" s="84" t="s">
        <v>1082</v>
      </c>
      <c r="D296" s="509" t="s">
        <v>3817</v>
      </c>
      <c r="E296" s="53" t="s">
        <v>233</v>
      </c>
      <c r="F296" s="53">
        <v>134436</v>
      </c>
      <c r="G296" s="53">
        <v>217</v>
      </c>
      <c r="H296" s="53">
        <v>55400</v>
      </c>
      <c r="I296" s="420">
        <v>50000</v>
      </c>
      <c r="J296" s="53">
        <v>5400</v>
      </c>
      <c r="K296" s="67">
        <v>52600</v>
      </c>
      <c r="L296" s="67">
        <v>52600</v>
      </c>
      <c r="M296" s="65">
        <v>0.94945848375451258</v>
      </c>
      <c r="N296" s="65">
        <v>0.11612515042117921</v>
      </c>
      <c r="O296" s="74" t="s">
        <v>38</v>
      </c>
      <c r="P296" s="74" t="s">
        <v>3818</v>
      </c>
      <c r="Q296" s="74" t="s">
        <v>3204</v>
      </c>
      <c r="R296" s="74" t="s">
        <v>3204</v>
      </c>
      <c r="S296" s="533" t="s">
        <v>254</v>
      </c>
      <c r="T296" s="85" t="s">
        <v>106</v>
      </c>
      <c r="U296" s="420" t="s">
        <v>3819</v>
      </c>
      <c r="V296" s="1273" t="s">
        <v>2471</v>
      </c>
    </row>
    <row r="297" spans="1:22" s="1" customFormat="1" ht="99.75">
      <c r="A297" s="1292"/>
      <c r="B297" s="1276"/>
      <c r="C297" s="84" t="s">
        <v>3820</v>
      </c>
      <c r="D297" s="509" t="s">
        <v>3821</v>
      </c>
      <c r="E297" s="53" t="s">
        <v>34</v>
      </c>
      <c r="F297" s="53">
        <v>71974</v>
      </c>
      <c r="G297" s="53">
        <v>298</v>
      </c>
      <c r="H297" s="53">
        <v>5600</v>
      </c>
      <c r="I297" s="53">
        <v>5600</v>
      </c>
      <c r="J297" s="53"/>
      <c r="K297" s="67">
        <v>3500</v>
      </c>
      <c r="L297" s="67">
        <v>3500</v>
      </c>
      <c r="M297" s="65">
        <v>0.625</v>
      </c>
      <c r="N297" s="65">
        <v>-0.20833333333333337</v>
      </c>
      <c r="O297" s="74" t="s">
        <v>3822</v>
      </c>
      <c r="P297" s="74" t="s">
        <v>3823</v>
      </c>
      <c r="Q297" s="74" t="s">
        <v>3204</v>
      </c>
      <c r="R297" s="74">
        <v>0</v>
      </c>
      <c r="S297" s="533" t="s">
        <v>254</v>
      </c>
      <c r="T297" s="85" t="s">
        <v>106</v>
      </c>
      <c r="U297" s="420" t="s">
        <v>3824</v>
      </c>
      <c r="V297" s="1274"/>
    </row>
    <row r="298" spans="1:22" s="3" customFormat="1" ht="99.75">
      <c r="A298" s="1291"/>
      <c r="B298" s="1272"/>
      <c r="C298" s="84" t="s">
        <v>3825</v>
      </c>
      <c r="D298" s="509" t="s">
        <v>3826</v>
      </c>
      <c r="E298" s="53" t="s">
        <v>34</v>
      </c>
      <c r="F298" s="53">
        <v>2726</v>
      </c>
      <c r="G298" s="53">
        <v>71</v>
      </c>
      <c r="H298" s="53">
        <v>240</v>
      </c>
      <c r="I298" s="420"/>
      <c r="J298" s="53">
        <v>240</v>
      </c>
      <c r="K298" s="67">
        <v>123</v>
      </c>
      <c r="L298" s="67">
        <v>123</v>
      </c>
      <c r="M298" s="65">
        <v>0.51249999999999996</v>
      </c>
      <c r="N298" s="65">
        <v>-0.32083333333333341</v>
      </c>
      <c r="O298" s="74" t="s">
        <v>38</v>
      </c>
      <c r="P298" s="74" t="s">
        <v>3827</v>
      </c>
      <c r="Q298" s="74" t="s">
        <v>3204</v>
      </c>
      <c r="R298" s="74">
        <v>0</v>
      </c>
      <c r="S298" s="533" t="s">
        <v>254</v>
      </c>
      <c r="T298" s="85" t="s">
        <v>106</v>
      </c>
      <c r="U298" s="420" t="s">
        <v>3828</v>
      </c>
      <c r="V298" s="1275"/>
    </row>
    <row r="299" spans="1:22" s="3" customFormat="1" ht="228">
      <c r="A299" s="420">
        <v>242</v>
      </c>
      <c r="B299" s="1288" t="s">
        <v>2476</v>
      </c>
      <c r="C299" s="1289"/>
      <c r="D299" s="52" t="s">
        <v>2477</v>
      </c>
      <c r="E299" s="53" t="s">
        <v>34</v>
      </c>
      <c r="F299" s="53">
        <v>52262</v>
      </c>
      <c r="G299" s="53">
        <v>96</v>
      </c>
      <c r="H299" s="53">
        <v>3300</v>
      </c>
      <c r="I299" s="420"/>
      <c r="J299" s="53">
        <v>3300</v>
      </c>
      <c r="K299" s="67">
        <v>3949</v>
      </c>
      <c r="L299" s="67">
        <v>0</v>
      </c>
      <c r="M299" s="65">
        <v>1.1966666666666668</v>
      </c>
      <c r="N299" s="65">
        <v>0.3633333333333334</v>
      </c>
      <c r="O299" s="74" t="s">
        <v>3276</v>
      </c>
      <c r="P299" s="74" t="s">
        <v>3829</v>
      </c>
      <c r="Q299" s="74" t="s">
        <v>3204</v>
      </c>
      <c r="R299" s="74" t="s">
        <v>3204</v>
      </c>
      <c r="S299" s="533" t="s">
        <v>254</v>
      </c>
      <c r="T299" s="85" t="s">
        <v>106</v>
      </c>
      <c r="U299" s="420" t="s">
        <v>2478</v>
      </c>
      <c r="V299" s="533"/>
    </row>
    <row r="300" spans="1:22" s="3" customFormat="1" ht="28.5">
      <c r="A300" s="420">
        <v>243</v>
      </c>
      <c r="B300" s="1288" t="s">
        <v>2479</v>
      </c>
      <c r="C300" s="1289"/>
      <c r="D300" s="52" t="s">
        <v>2480</v>
      </c>
      <c r="E300" s="53" t="s">
        <v>208</v>
      </c>
      <c r="F300" s="53">
        <v>1330</v>
      </c>
      <c r="G300" s="53">
        <v>50</v>
      </c>
      <c r="H300" s="53">
        <v>700</v>
      </c>
      <c r="I300" s="420">
        <v>700</v>
      </c>
      <c r="J300" s="53"/>
      <c r="K300" s="67">
        <v>40</v>
      </c>
      <c r="L300" s="67">
        <v>700</v>
      </c>
      <c r="M300" s="65">
        <v>5.7142857142857141E-2</v>
      </c>
      <c r="N300" s="65">
        <v>-0.77619047619047621</v>
      </c>
      <c r="O300" s="74" t="s">
        <v>3830</v>
      </c>
      <c r="P300" s="74" t="s">
        <v>3831</v>
      </c>
      <c r="Q300" s="74" t="s">
        <v>3204</v>
      </c>
      <c r="R300" s="74" t="s">
        <v>3204</v>
      </c>
      <c r="S300" s="441" t="s">
        <v>2481</v>
      </c>
      <c r="T300" s="85" t="s">
        <v>187</v>
      </c>
      <c r="U300" s="420" t="s">
        <v>1194</v>
      </c>
      <c r="V300" s="441"/>
    </row>
    <row r="301" spans="1:22" s="3" customFormat="1" ht="85.5">
      <c r="A301" s="420">
        <v>244</v>
      </c>
      <c r="B301" s="1288" t="s">
        <v>2482</v>
      </c>
      <c r="C301" s="1289"/>
      <c r="D301" s="52" t="s">
        <v>2483</v>
      </c>
      <c r="E301" s="53" t="s">
        <v>208</v>
      </c>
      <c r="F301" s="53">
        <v>46832</v>
      </c>
      <c r="G301" s="53">
        <v>10000</v>
      </c>
      <c r="H301" s="53">
        <v>20000</v>
      </c>
      <c r="I301" s="420">
        <v>20000</v>
      </c>
      <c r="J301" s="53"/>
      <c r="K301" s="67">
        <v>15390</v>
      </c>
      <c r="L301" s="67">
        <v>36832</v>
      </c>
      <c r="M301" s="65">
        <v>0.76949999999999996</v>
      </c>
      <c r="N301" s="65">
        <v>-6.3833333333333409E-2</v>
      </c>
      <c r="O301" s="74" t="s">
        <v>38</v>
      </c>
      <c r="P301" s="74" t="s">
        <v>3832</v>
      </c>
      <c r="Q301" s="74" t="s">
        <v>3204</v>
      </c>
      <c r="R301" s="74" t="s">
        <v>3204</v>
      </c>
      <c r="S301" s="533" t="s">
        <v>89</v>
      </c>
      <c r="T301" s="85" t="s">
        <v>36</v>
      </c>
      <c r="U301" s="420" t="s">
        <v>1381</v>
      </c>
      <c r="V301" s="441"/>
    </row>
    <row r="302" spans="1:22" s="3" customFormat="1" ht="71.25">
      <c r="A302" s="420">
        <v>245</v>
      </c>
      <c r="B302" s="1288" t="s">
        <v>2484</v>
      </c>
      <c r="C302" s="1289"/>
      <c r="D302" s="52" t="s">
        <v>2485</v>
      </c>
      <c r="E302" s="53" t="s">
        <v>1813</v>
      </c>
      <c r="F302" s="53">
        <v>29963</v>
      </c>
      <c r="G302" s="53">
        <v>11000</v>
      </c>
      <c r="H302" s="53">
        <v>10000</v>
      </c>
      <c r="I302" s="420">
        <v>10000</v>
      </c>
      <c r="J302" s="53"/>
      <c r="K302" s="67">
        <v>9000</v>
      </c>
      <c r="L302" s="67">
        <v>18963</v>
      </c>
      <c r="M302" s="65">
        <v>0.9</v>
      </c>
      <c r="N302" s="65">
        <v>6.6666666666666652E-2</v>
      </c>
      <c r="O302" s="74" t="s">
        <v>38</v>
      </c>
      <c r="P302" s="74" t="s">
        <v>3833</v>
      </c>
      <c r="Q302" s="74" t="s">
        <v>3204</v>
      </c>
      <c r="R302" s="74" t="s">
        <v>3204</v>
      </c>
      <c r="S302" s="533" t="s">
        <v>89</v>
      </c>
      <c r="T302" s="85" t="s">
        <v>36</v>
      </c>
      <c r="U302" s="420" t="s">
        <v>1381</v>
      </c>
      <c r="V302" s="441"/>
    </row>
    <row r="303" spans="1:22" s="2" customFormat="1" ht="99.75">
      <c r="A303" s="1290">
        <v>246</v>
      </c>
      <c r="B303" s="1273" t="s">
        <v>630</v>
      </c>
      <c r="C303" s="533" t="s">
        <v>1087</v>
      </c>
      <c r="D303" s="534" t="s">
        <v>3834</v>
      </c>
      <c r="E303" s="420" t="s">
        <v>208</v>
      </c>
      <c r="F303" s="53">
        <v>33500</v>
      </c>
      <c r="G303" s="420">
        <v>160</v>
      </c>
      <c r="H303" s="53">
        <v>10000</v>
      </c>
      <c r="I303" s="53"/>
      <c r="J303" s="53">
        <v>10000</v>
      </c>
      <c r="K303" s="67">
        <v>5500</v>
      </c>
      <c r="L303" s="67">
        <v>0</v>
      </c>
      <c r="M303" s="65">
        <v>0.55000000000000004</v>
      </c>
      <c r="N303" s="65">
        <v>-0.28333333333333333</v>
      </c>
      <c r="O303" s="74" t="s">
        <v>3807</v>
      </c>
      <c r="P303" s="74" t="s">
        <v>3835</v>
      </c>
      <c r="Q303" s="74" t="s">
        <v>3204</v>
      </c>
      <c r="R303" s="74" t="s">
        <v>3204</v>
      </c>
      <c r="S303" s="533" t="s">
        <v>254</v>
      </c>
      <c r="T303" s="85" t="s">
        <v>404</v>
      </c>
      <c r="U303" s="53" t="s">
        <v>2487</v>
      </c>
      <c r="V303" s="1271" t="s">
        <v>2488</v>
      </c>
    </row>
    <row r="304" spans="1:22" s="2" customFormat="1" ht="185.25">
      <c r="A304" s="1292"/>
      <c r="B304" s="1274"/>
      <c r="C304" s="533" t="s">
        <v>1089</v>
      </c>
      <c r="D304" s="534" t="s">
        <v>3836</v>
      </c>
      <c r="E304" s="420" t="s">
        <v>208</v>
      </c>
      <c r="F304" s="53">
        <v>51258</v>
      </c>
      <c r="G304" s="420">
        <v>175</v>
      </c>
      <c r="H304" s="53">
        <v>15300</v>
      </c>
      <c r="I304" s="53"/>
      <c r="J304" s="53">
        <v>15300</v>
      </c>
      <c r="K304" s="67">
        <v>1480</v>
      </c>
      <c r="L304" s="67">
        <v>3225</v>
      </c>
      <c r="M304" s="65">
        <v>9.6732026143790853E-2</v>
      </c>
      <c r="N304" s="65">
        <v>-0.73660130718954253</v>
      </c>
      <c r="O304" s="74" t="s">
        <v>3837</v>
      </c>
      <c r="P304" s="74" t="s">
        <v>3838</v>
      </c>
      <c r="Q304" s="74" t="s">
        <v>3839</v>
      </c>
      <c r="R304" s="74" t="s">
        <v>3840</v>
      </c>
      <c r="S304" s="533" t="s">
        <v>254</v>
      </c>
      <c r="T304" s="85" t="s">
        <v>404</v>
      </c>
      <c r="U304" s="53" t="s">
        <v>2464</v>
      </c>
      <c r="V304" s="1276"/>
    </row>
    <row r="305" spans="1:22" s="3" customFormat="1" ht="99.75">
      <c r="A305" s="1292"/>
      <c r="B305" s="1274"/>
      <c r="C305" s="533" t="s">
        <v>1091</v>
      </c>
      <c r="D305" s="534" t="s">
        <v>3841</v>
      </c>
      <c r="E305" s="420" t="s">
        <v>208</v>
      </c>
      <c r="F305" s="53">
        <v>6400</v>
      </c>
      <c r="G305" s="420">
        <v>50</v>
      </c>
      <c r="H305" s="53">
        <v>1900</v>
      </c>
      <c r="I305" s="53"/>
      <c r="J305" s="53">
        <v>1900</v>
      </c>
      <c r="K305" s="67">
        <v>750</v>
      </c>
      <c r="L305" s="67">
        <v>1900</v>
      </c>
      <c r="M305" s="65">
        <v>0.39473684210526316</v>
      </c>
      <c r="N305" s="65">
        <v>-0.43859649122807021</v>
      </c>
      <c r="O305" s="74" t="s">
        <v>38</v>
      </c>
      <c r="P305" s="74" t="s">
        <v>3842</v>
      </c>
      <c r="Q305" s="74" t="s">
        <v>3204</v>
      </c>
      <c r="R305" s="74" t="s">
        <v>3204</v>
      </c>
      <c r="S305" s="533" t="s">
        <v>254</v>
      </c>
      <c r="T305" s="85" t="s">
        <v>404</v>
      </c>
      <c r="U305" s="53" t="s">
        <v>2491</v>
      </c>
      <c r="V305" s="1276"/>
    </row>
    <row r="306" spans="1:22" s="3" customFormat="1" ht="169.5" customHeight="1">
      <c r="A306" s="1291"/>
      <c r="B306" s="1275"/>
      <c r="C306" s="533" t="s">
        <v>1093</v>
      </c>
      <c r="D306" s="534" t="s">
        <v>3843</v>
      </c>
      <c r="E306" s="420" t="s">
        <v>208</v>
      </c>
      <c r="F306" s="53">
        <v>11398</v>
      </c>
      <c r="G306" s="420">
        <v>70</v>
      </c>
      <c r="H306" s="53">
        <v>11328</v>
      </c>
      <c r="I306" s="53"/>
      <c r="J306" s="53">
        <v>11328</v>
      </c>
      <c r="K306" s="67">
        <v>5300</v>
      </c>
      <c r="L306" s="67">
        <v>5300</v>
      </c>
      <c r="M306" s="65">
        <v>0.46786723163841809</v>
      </c>
      <c r="N306" s="65">
        <v>-0.36546610169491528</v>
      </c>
      <c r="O306" s="74" t="s">
        <v>3844</v>
      </c>
      <c r="P306" s="74" t="s">
        <v>3845</v>
      </c>
      <c r="Q306" s="74" t="s">
        <v>3846</v>
      </c>
      <c r="R306" s="74" t="s">
        <v>3847</v>
      </c>
      <c r="S306" s="533" t="s">
        <v>105</v>
      </c>
      <c r="T306" s="85" t="s">
        <v>106</v>
      </c>
      <c r="U306" s="53" t="s">
        <v>2467</v>
      </c>
      <c r="V306" s="1272"/>
    </row>
    <row r="307" spans="1:22" s="2" customFormat="1" ht="99.75">
      <c r="A307" s="420">
        <v>247</v>
      </c>
      <c r="B307" s="1302" t="s">
        <v>2493</v>
      </c>
      <c r="C307" s="1303"/>
      <c r="D307" s="441" t="s">
        <v>2494</v>
      </c>
      <c r="E307" s="420" t="s">
        <v>208</v>
      </c>
      <c r="F307" s="53">
        <v>28000</v>
      </c>
      <c r="G307" s="420">
        <v>45</v>
      </c>
      <c r="H307" s="53">
        <v>8400</v>
      </c>
      <c r="I307" s="53"/>
      <c r="J307" s="53">
        <v>8400</v>
      </c>
      <c r="K307" s="67">
        <v>2000</v>
      </c>
      <c r="L307" s="67">
        <v>2000</v>
      </c>
      <c r="M307" s="65">
        <v>0.23809523809523808</v>
      </c>
      <c r="N307" s="65">
        <v>-0.59523809523809534</v>
      </c>
      <c r="O307" s="74" t="s">
        <v>3848</v>
      </c>
      <c r="P307" s="74" t="s">
        <v>3848</v>
      </c>
      <c r="Q307" s="74" t="s">
        <v>3204</v>
      </c>
      <c r="R307" s="74" t="s">
        <v>3204</v>
      </c>
      <c r="S307" s="533" t="s">
        <v>254</v>
      </c>
      <c r="T307" s="85" t="s">
        <v>404</v>
      </c>
      <c r="U307" s="53" t="s">
        <v>2495</v>
      </c>
      <c r="V307" s="84"/>
    </row>
    <row r="308" spans="1:22" s="2" customFormat="1" ht="228">
      <c r="A308" s="420">
        <v>248</v>
      </c>
      <c r="B308" s="1302" t="s">
        <v>2496</v>
      </c>
      <c r="C308" s="1303"/>
      <c r="D308" s="52" t="s">
        <v>2497</v>
      </c>
      <c r="E308" s="53" t="s">
        <v>208</v>
      </c>
      <c r="F308" s="53">
        <v>13000</v>
      </c>
      <c r="G308" s="53">
        <v>500</v>
      </c>
      <c r="H308" s="53">
        <v>6000</v>
      </c>
      <c r="I308" s="420">
        <v>6000</v>
      </c>
      <c r="J308" s="53"/>
      <c r="K308" s="67">
        <v>640</v>
      </c>
      <c r="L308" s="67">
        <v>900</v>
      </c>
      <c r="M308" s="65">
        <v>0.10666666666666667</v>
      </c>
      <c r="N308" s="65">
        <v>-0.72666666666666668</v>
      </c>
      <c r="O308" s="74" t="s">
        <v>3849</v>
      </c>
      <c r="P308" s="74" t="s">
        <v>3850</v>
      </c>
      <c r="Q308" s="74" t="s">
        <v>3851</v>
      </c>
      <c r="R308" s="74" t="s">
        <v>3852</v>
      </c>
      <c r="S308" s="533" t="s">
        <v>254</v>
      </c>
      <c r="T308" s="85" t="s">
        <v>341</v>
      </c>
      <c r="U308" s="420" t="s">
        <v>3853</v>
      </c>
      <c r="V308" s="441"/>
    </row>
    <row r="309" spans="1:22" s="2" customFormat="1" ht="171">
      <c r="A309" s="420">
        <v>249</v>
      </c>
      <c r="B309" s="1302" t="s">
        <v>2499</v>
      </c>
      <c r="C309" s="1303"/>
      <c r="D309" s="52" t="s">
        <v>2500</v>
      </c>
      <c r="E309" s="53" t="s">
        <v>208</v>
      </c>
      <c r="F309" s="53">
        <v>23000</v>
      </c>
      <c r="G309" s="53">
        <v>500</v>
      </c>
      <c r="H309" s="53">
        <v>5000</v>
      </c>
      <c r="I309" s="420">
        <v>5000</v>
      </c>
      <c r="J309" s="53"/>
      <c r="K309" s="67">
        <v>300</v>
      </c>
      <c r="L309" s="67">
        <v>500</v>
      </c>
      <c r="M309" s="65">
        <v>0.06</v>
      </c>
      <c r="N309" s="65">
        <v>-0.77333333333333343</v>
      </c>
      <c r="O309" s="74" t="s">
        <v>3854</v>
      </c>
      <c r="P309" s="74" t="s">
        <v>3855</v>
      </c>
      <c r="Q309" s="74" t="s">
        <v>3856</v>
      </c>
      <c r="R309" s="74" t="s">
        <v>3857</v>
      </c>
      <c r="S309" s="533" t="s">
        <v>254</v>
      </c>
      <c r="T309" s="85" t="s">
        <v>331</v>
      </c>
      <c r="U309" s="53" t="s">
        <v>3853</v>
      </c>
      <c r="V309" s="441"/>
    </row>
    <row r="310" spans="1:22" s="3" customFormat="1" ht="57">
      <c r="A310" s="420">
        <v>250</v>
      </c>
      <c r="B310" s="1302" t="s">
        <v>2501</v>
      </c>
      <c r="C310" s="1303"/>
      <c r="D310" s="441" t="s">
        <v>2502</v>
      </c>
      <c r="E310" s="420" t="s">
        <v>34</v>
      </c>
      <c r="F310" s="53">
        <v>7700</v>
      </c>
      <c r="G310" s="420">
        <v>50</v>
      </c>
      <c r="H310" s="53">
        <v>2500</v>
      </c>
      <c r="I310" s="53">
        <v>2500</v>
      </c>
      <c r="J310" s="53"/>
      <c r="K310" s="67">
        <v>0</v>
      </c>
      <c r="L310" s="67">
        <v>0</v>
      </c>
      <c r="M310" s="65">
        <v>0</v>
      </c>
      <c r="N310" s="65">
        <v>-0.83333333333333337</v>
      </c>
      <c r="O310" s="74" t="s">
        <v>3858</v>
      </c>
      <c r="P310" s="74" t="s">
        <v>3859</v>
      </c>
      <c r="Q310" s="74" t="s">
        <v>3860</v>
      </c>
      <c r="R310" s="74" t="s">
        <v>3861</v>
      </c>
      <c r="S310" s="533" t="s">
        <v>254</v>
      </c>
      <c r="T310" s="85" t="s">
        <v>341</v>
      </c>
      <c r="U310" s="53" t="s">
        <v>3853</v>
      </c>
      <c r="V310" s="441"/>
    </row>
    <row r="311" spans="1:22" s="2" customFormat="1" ht="42.75">
      <c r="A311" s="420">
        <v>251</v>
      </c>
      <c r="B311" s="1302" t="s">
        <v>2503</v>
      </c>
      <c r="C311" s="1303"/>
      <c r="D311" s="52" t="s">
        <v>2504</v>
      </c>
      <c r="E311" s="53" t="s">
        <v>48</v>
      </c>
      <c r="F311" s="53">
        <v>4500</v>
      </c>
      <c r="G311" s="53">
        <v>100</v>
      </c>
      <c r="H311" s="53">
        <v>200</v>
      </c>
      <c r="I311" s="420">
        <v>200</v>
      </c>
      <c r="J311" s="53"/>
      <c r="K311" s="67">
        <v>200</v>
      </c>
      <c r="L311" s="67">
        <v>200</v>
      </c>
      <c r="M311" s="65">
        <v>1</v>
      </c>
      <c r="N311" s="65">
        <v>0.16666666666666663</v>
      </c>
      <c r="O311" s="74" t="s">
        <v>38</v>
      </c>
      <c r="P311" s="74" t="s">
        <v>3862</v>
      </c>
      <c r="Q311" s="74" t="s">
        <v>3204</v>
      </c>
      <c r="R311" s="74" t="s">
        <v>3204</v>
      </c>
      <c r="S311" s="533" t="s">
        <v>1911</v>
      </c>
      <c r="T311" s="85" t="s">
        <v>646</v>
      </c>
      <c r="U311" s="53" t="s">
        <v>3853</v>
      </c>
      <c r="V311" s="441"/>
    </row>
    <row r="312" spans="1:22" s="3" customFormat="1" ht="57">
      <c r="A312" s="420">
        <v>252</v>
      </c>
      <c r="B312" s="1302" t="s">
        <v>2505</v>
      </c>
      <c r="C312" s="1303"/>
      <c r="D312" s="441" t="s">
        <v>2506</v>
      </c>
      <c r="E312" s="420" t="s">
        <v>1717</v>
      </c>
      <c r="F312" s="53">
        <v>3785</v>
      </c>
      <c r="G312" s="420"/>
      <c r="H312" s="53">
        <v>3785</v>
      </c>
      <c r="I312" s="53">
        <v>3785</v>
      </c>
      <c r="J312" s="53"/>
      <c r="K312" s="67">
        <v>2900</v>
      </c>
      <c r="L312" s="67">
        <v>3500</v>
      </c>
      <c r="M312" s="65">
        <v>0.76618229854689568</v>
      </c>
      <c r="N312" s="65">
        <v>-6.7151034786437691E-2</v>
      </c>
      <c r="O312" s="74" t="s">
        <v>3422</v>
      </c>
      <c r="P312" s="74" t="s">
        <v>3863</v>
      </c>
      <c r="Q312" s="74" t="s">
        <v>3204</v>
      </c>
      <c r="R312" s="74" t="s">
        <v>3204</v>
      </c>
      <c r="S312" s="533" t="s">
        <v>105</v>
      </c>
      <c r="T312" s="85" t="s">
        <v>90</v>
      </c>
      <c r="U312" s="53" t="s">
        <v>628</v>
      </c>
      <c r="V312" s="441"/>
    </row>
    <row r="313" spans="1:22" s="2" customFormat="1" ht="85.5">
      <c r="A313" s="420">
        <v>253</v>
      </c>
      <c r="B313" s="1302" t="s">
        <v>2507</v>
      </c>
      <c r="C313" s="1303"/>
      <c r="D313" s="441" t="s">
        <v>3864</v>
      </c>
      <c r="E313" s="420" t="s">
        <v>34</v>
      </c>
      <c r="F313" s="53">
        <v>2500</v>
      </c>
      <c r="G313" s="420">
        <v>22</v>
      </c>
      <c r="H313" s="53">
        <v>1200</v>
      </c>
      <c r="I313" s="53">
        <v>1200</v>
      </c>
      <c r="J313" s="53"/>
      <c r="K313" s="67">
        <v>0</v>
      </c>
      <c r="L313" s="67">
        <v>1600</v>
      </c>
      <c r="M313" s="65">
        <v>0</v>
      </c>
      <c r="N313" s="65">
        <v>-0.83333333333333337</v>
      </c>
      <c r="O313" s="74" t="s">
        <v>3858</v>
      </c>
      <c r="P313" s="74" t="s">
        <v>3865</v>
      </c>
      <c r="Q313" s="74" t="s">
        <v>3866</v>
      </c>
      <c r="R313" s="74" t="s">
        <v>3867</v>
      </c>
      <c r="S313" s="533" t="s">
        <v>2509</v>
      </c>
      <c r="T313" s="85" t="s">
        <v>341</v>
      </c>
      <c r="U313" s="53" t="s">
        <v>3868</v>
      </c>
      <c r="V313" s="441"/>
    </row>
    <row r="314" spans="1:22" s="2" customFormat="1" ht="57">
      <c r="A314" s="420">
        <v>254</v>
      </c>
      <c r="B314" s="1302" t="s">
        <v>2514</v>
      </c>
      <c r="C314" s="1303"/>
      <c r="D314" s="84" t="s">
        <v>2515</v>
      </c>
      <c r="E314" s="84" t="s">
        <v>34</v>
      </c>
      <c r="F314" s="53">
        <v>4757</v>
      </c>
      <c r="G314" s="420"/>
      <c r="H314" s="53">
        <v>500</v>
      </c>
      <c r="I314" s="53">
        <v>500</v>
      </c>
      <c r="J314" s="53"/>
      <c r="K314" s="67">
        <v>320</v>
      </c>
      <c r="L314" s="67">
        <v>500</v>
      </c>
      <c r="M314" s="65">
        <v>0.64</v>
      </c>
      <c r="N314" s="65">
        <v>-0.19333333333333336</v>
      </c>
      <c r="O314" s="74" t="s">
        <v>3849</v>
      </c>
      <c r="P314" s="74" t="s">
        <v>3869</v>
      </c>
      <c r="Q314" s="74" t="s">
        <v>3870</v>
      </c>
      <c r="R314" s="74" t="s">
        <v>3867</v>
      </c>
      <c r="S314" s="84" t="s">
        <v>1911</v>
      </c>
      <c r="T314" s="53" t="s">
        <v>646</v>
      </c>
      <c r="U314" s="565" t="s">
        <v>3871</v>
      </c>
      <c r="V314" s="441"/>
    </row>
    <row r="315" spans="1:22" s="2" customFormat="1" ht="28.5">
      <c r="A315" s="420">
        <v>255</v>
      </c>
      <c r="B315" s="1302" t="s">
        <v>3087</v>
      </c>
      <c r="C315" s="1303"/>
      <c r="D315" s="84" t="s">
        <v>3088</v>
      </c>
      <c r="E315" s="84" t="s">
        <v>208</v>
      </c>
      <c r="F315" s="53">
        <v>12000</v>
      </c>
      <c r="G315" s="420"/>
      <c r="H315" s="53">
        <v>500</v>
      </c>
      <c r="I315" s="53">
        <v>500</v>
      </c>
      <c r="J315" s="53"/>
      <c r="K315" s="67">
        <v>0</v>
      </c>
      <c r="L315" s="67">
        <v>0</v>
      </c>
      <c r="M315" s="65">
        <v>0</v>
      </c>
      <c r="N315" s="65">
        <v>-0.83333333333333337</v>
      </c>
      <c r="O315" s="74" t="s">
        <v>3872</v>
      </c>
      <c r="P315" s="74" t="s">
        <v>3873</v>
      </c>
      <c r="Q315" s="74" t="s">
        <v>3204</v>
      </c>
      <c r="R315" s="74" t="s">
        <v>3204</v>
      </c>
      <c r="S315" s="84" t="s">
        <v>2509</v>
      </c>
      <c r="T315" s="53" t="s">
        <v>331</v>
      </c>
      <c r="U315" s="565" t="s">
        <v>1180</v>
      </c>
      <c r="V315" s="441"/>
    </row>
    <row r="316" spans="1:22" s="3" customFormat="1" ht="28.5">
      <c r="A316" s="420">
        <v>256</v>
      </c>
      <c r="B316" s="1302" t="s">
        <v>2524</v>
      </c>
      <c r="C316" s="1303"/>
      <c r="D316" s="84" t="s">
        <v>2525</v>
      </c>
      <c r="E316" s="84" t="s">
        <v>208</v>
      </c>
      <c r="F316" s="53">
        <v>1026</v>
      </c>
      <c r="G316" s="420"/>
      <c r="H316" s="53">
        <v>200</v>
      </c>
      <c r="I316" s="53">
        <v>200</v>
      </c>
      <c r="J316" s="53"/>
      <c r="K316" s="67">
        <v>0</v>
      </c>
      <c r="L316" s="67">
        <v>0</v>
      </c>
      <c r="M316" s="65">
        <v>0</v>
      </c>
      <c r="N316" s="65">
        <v>-0.83333333333333337</v>
      </c>
      <c r="O316" s="74" t="s">
        <v>3872</v>
      </c>
      <c r="P316" s="74" t="s">
        <v>3874</v>
      </c>
      <c r="Q316" s="74" t="s">
        <v>3204</v>
      </c>
      <c r="R316" s="74" t="s">
        <v>3204</v>
      </c>
      <c r="S316" s="84" t="s">
        <v>2509</v>
      </c>
      <c r="T316" s="53" t="s">
        <v>331</v>
      </c>
      <c r="U316" s="565" t="s">
        <v>1180</v>
      </c>
      <c r="V316" s="441"/>
    </row>
    <row r="317" spans="1:22" s="3" customFormat="1" ht="28.5">
      <c r="A317" s="420">
        <v>257</v>
      </c>
      <c r="B317" s="1302" t="s">
        <v>3089</v>
      </c>
      <c r="C317" s="1303"/>
      <c r="D317" s="84" t="s">
        <v>3090</v>
      </c>
      <c r="E317" s="84" t="s">
        <v>208</v>
      </c>
      <c r="F317" s="53">
        <v>2490</v>
      </c>
      <c r="G317" s="420"/>
      <c r="H317" s="53">
        <v>100</v>
      </c>
      <c r="I317" s="53">
        <v>100</v>
      </c>
      <c r="J317" s="53"/>
      <c r="K317" s="67">
        <v>0</v>
      </c>
      <c r="L317" s="67">
        <v>0</v>
      </c>
      <c r="M317" s="65">
        <v>0</v>
      </c>
      <c r="N317" s="65">
        <v>-0.83333333333333337</v>
      </c>
      <c r="O317" s="74" t="s">
        <v>3872</v>
      </c>
      <c r="P317" s="74" t="s">
        <v>3875</v>
      </c>
      <c r="Q317" s="74" t="s">
        <v>3204</v>
      </c>
      <c r="R317" s="74" t="s">
        <v>3204</v>
      </c>
      <c r="S317" s="84" t="s">
        <v>2509</v>
      </c>
      <c r="T317" s="53" t="s">
        <v>331</v>
      </c>
      <c r="U317" s="565" t="s">
        <v>1180</v>
      </c>
      <c r="V317" s="441"/>
    </row>
    <row r="318" spans="1:22" s="3" customFormat="1" ht="28.5">
      <c r="A318" s="420">
        <v>258</v>
      </c>
      <c r="B318" s="1302" t="s">
        <v>2526</v>
      </c>
      <c r="C318" s="1303"/>
      <c r="D318" s="52" t="s">
        <v>2527</v>
      </c>
      <c r="E318" s="53" t="s">
        <v>1717</v>
      </c>
      <c r="F318" s="53">
        <v>6086</v>
      </c>
      <c r="G318" s="53">
        <v>4000</v>
      </c>
      <c r="H318" s="53">
        <v>2080</v>
      </c>
      <c r="I318" s="420"/>
      <c r="J318" s="53">
        <v>2080</v>
      </c>
      <c r="K318" s="67">
        <v>1900</v>
      </c>
      <c r="L318" s="67">
        <v>2086</v>
      </c>
      <c r="M318" s="65">
        <v>0.91346153846153844</v>
      </c>
      <c r="N318" s="65">
        <v>8.0128205128205066E-2</v>
      </c>
      <c r="O318" s="74" t="s">
        <v>3307</v>
      </c>
      <c r="P318" s="74" t="s">
        <v>3876</v>
      </c>
      <c r="Q318" s="74" t="s">
        <v>3204</v>
      </c>
      <c r="R318" s="74" t="s">
        <v>3204</v>
      </c>
      <c r="S318" s="533" t="s">
        <v>105</v>
      </c>
      <c r="T318" s="85" t="s">
        <v>36</v>
      </c>
      <c r="U318" s="420" t="s">
        <v>1415</v>
      </c>
      <c r="V318" s="441"/>
    </row>
    <row r="319" spans="1:22" s="3" customFormat="1" ht="28.5">
      <c r="A319" s="420">
        <v>259</v>
      </c>
      <c r="B319" s="1302" t="s">
        <v>2528</v>
      </c>
      <c r="C319" s="1303"/>
      <c r="D319" s="52" t="s">
        <v>2529</v>
      </c>
      <c r="E319" s="53" t="s">
        <v>1717</v>
      </c>
      <c r="F319" s="53">
        <v>6868</v>
      </c>
      <c r="G319" s="53">
        <v>3000</v>
      </c>
      <c r="H319" s="420">
        <v>3868</v>
      </c>
      <c r="I319" s="420">
        <v>3868</v>
      </c>
      <c r="J319" s="53"/>
      <c r="K319" s="67">
        <v>3900</v>
      </c>
      <c r="L319" s="67">
        <v>3900</v>
      </c>
      <c r="M319" s="65">
        <v>1.0082730093071355</v>
      </c>
      <c r="N319" s="65">
        <v>0.17493967597380211</v>
      </c>
      <c r="O319" s="74" t="s">
        <v>38</v>
      </c>
      <c r="P319" s="74" t="s">
        <v>3877</v>
      </c>
      <c r="Q319" s="74" t="s">
        <v>3204</v>
      </c>
      <c r="R319" s="74" t="s">
        <v>3204</v>
      </c>
      <c r="S319" s="533" t="s">
        <v>214</v>
      </c>
      <c r="T319" s="85" t="s">
        <v>36</v>
      </c>
      <c r="U319" s="420" t="s">
        <v>1381</v>
      </c>
      <c r="V319" s="441"/>
    </row>
    <row r="320" spans="1:22" s="2" customFormat="1" ht="57">
      <c r="A320" s="420">
        <v>260</v>
      </c>
      <c r="B320" s="1302" t="s">
        <v>2530</v>
      </c>
      <c r="C320" s="1303"/>
      <c r="D320" s="52" t="s">
        <v>2531</v>
      </c>
      <c r="E320" s="53" t="s">
        <v>1717</v>
      </c>
      <c r="F320" s="53">
        <v>996</v>
      </c>
      <c r="G320" s="53">
        <v>50</v>
      </c>
      <c r="H320" s="420">
        <v>946</v>
      </c>
      <c r="I320" s="420">
        <v>946</v>
      </c>
      <c r="J320" s="53"/>
      <c r="K320" s="67">
        <v>300</v>
      </c>
      <c r="L320" s="67">
        <v>300</v>
      </c>
      <c r="M320" s="65">
        <v>0.31712473572938688</v>
      </c>
      <c r="N320" s="65">
        <v>-0.51620859760394655</v>
      </c>
      <c r="O320" s="74" t="s">
        <v>3878</v>
      </c>
      <c r="P320" s="74" t="s">
        <v>3879</v>
      </c>
      <c r="Q320" s="74" t="s">
        <v>3204</v>
      </c>
      <c r="R320" s="74">
        <v>0</v>
      </c>
      <c r="S320" s="533" t="s">
        <v>105</v>
      </c>
      <c r="T320" s="85" t="s">
        <v>271</v>
      </c>
      <c r="U320" s="420" t="s">
        <v>1381</v>
      </c>
      <c r="V320" s="441"/>
    </row>
    <row r="321" spans="1:22" ht="28.5">
      <c r="A321" s="420">
        <v>261</v>
      </c>
      <c r="B321" s="1302" t="s">
        <v>2532</v>
      </c>
      <c r="C321" s="1303"/>
      <c r="D321" s="52" t="s">
        <v>2533</v>
      </c>
      <c r="E321" s="53" t="s">
        <v>1717</v>
      </c>
      <c r="F321" s="53">
        <v>2000</v>
      </c>
      <c r="G321" s="53">
        <v>1250</v>
      </c>
      <c r="H321" s="53">
        <v>750</v>
      </c>
      <c r="I321" s="420">
        <v>750</v>
      </c>
      <c r="J321" s="53"/>
      <c r="K321" s="67">
        <v>750</v>
      </c>
      <c r="L321" s="67">
        <v>2000</v>
      </c>
      <c r="M321" s="65">
        <v>1</v>
      </c>
      <c r="N321" s="65">
        <v>0.16666666666666663</v>
      </c>
      <c r="O321" s="74" t="s">
        <v>38</v>
      </c>
      <c r="P321" s="74" t="s">
        <v>3880</v>
      </c>
      <c r="Q321" s="74" t="s">
        <v>3204</v>
      </c>
      <c r="R321" s="74" t="s">
        <v>3204</v>
      </c>
      <c r="S321" s="533" t="s">
        <v>214</v>
      </c>
      <c r="T321" s="85" t="s">
        <v>36</v>
      </c>
      <c r="U321" s="420" t="s">
        <v>1381</v>
      </c>
      <c r="V321" s="441"/>
    </row>
    <row r="322" spans="1:22" s="3" customFormat="1" ht="57">
      <c r="A322" s="420">
        <v>262</v>
      </c>
      <c r="B322" s="1302" t="s">
        <v>2536</v>
      </c>
      <c r="C322" s="1303"/>
      <c r="D322" s="52" t="s">
        <v>2537</v>
      </c>
      <c r="E322" s="53" t="s">
        <v>1717</v>
      </c>
      <c r="F322" s="53">
        <v>7536</v>
      </c>
      <c r="G322" s="53">
        <v>5540</v>
      </c>
      <c r="H322" s="53">
        <v>2000</v>
      </c>
      <c r="I322" s="420"/>
      <c r="J322" s="53">
        <v>2000</v>
      </c>
      <c r="K322" s="67">
        <v>1900</v>
      </c>
      <c r="L322" s="67">
        <v>2000</v>
      </c>
      <c r="M322" s="65">
        <v>0.95</v>
      </c>
      <c r="N322" s="65">
        <v>0.11666666666666659</v>
      </c>
      <c r="O322" s="74" t="s">
        <v>3307</v>
      </c>
      <c r="P322" s="74" t="s">
        <v>3881</v>
      </c>
      <c r="Q322" s="74" t="s">
        <v>3882</v>
      </c>
      <c r="R322" s="74" t="s">
        <v>3883</v>
      </c>
      <c r="S322" s="533" t="s">
        <v>105</v>
      </c>
      <c r="T322" s="85" t="s">
        <v>36</v>
      </c>
      <c r="U322" s="420" t="s">
        <v>1556</v>
      </c>
      <c r="V322" s="441"/>
    </row>
    <row r="323" spans="1:22" s="3" customFormat="1" ht="42.75">
      <c r="A323" s="420">
        <v>263</v>
      </c>
      <c r="B323" s="1302" t="s">
        <v>2538</v>
      </c>
      <c r="C323" s="1303"/>
      <c r="D323" s="52" t="s">
        <v>2539</v>
      </c>
      <c r="E323" s="53" t="s">
        <v>34</v>
      </c>
      <c r="F323" s="53">
        <v>2840</v>
      </c>
      <c r="G323" s="53"/>
      <c r="H323" s="53">
        <v>2000</v>
      </c>
      <c r="I323" s="420">
        <v>2000</v>
      </c>
      <c r="J323" s="53"/>
      <c r="K323" s="67">
        <v>0</v>
      </c>
      <c r="L323" s="67">
        <v>0</v>
      </c>
      <c r="M323" s="65">
        <v>0</v>
      </c>
      <c r="N323" s="65">
        <v>-0.83333333333333337</v>
      </c>
      <c r="O323" s="74" t="s">
        <v>3884</v>
      </c>
      <c r="P323" s="74" t="s">
        <v>3885</v>
      </c>
      <c r="Q323" s="74" t="s">
        <v>3204</v>
      </c>
      <c r="R323" s="74">
        <v>0</v>
      </c>
      <c r="S323" s="533" t="s">
        <v>1333</v>
      </c>
      <c r="T323" s="85" t="s">
        <v>90</v>
      </c>
      <c r="U323" s="420" t="s">
        <v>1556</v>
      </c>
      <c r="V323" s="441"/>
    </row>
    <row r="324" spans="1:22" s="3" customFormat="1" ht="128.25">
      <c r="A324" s="420">
        <v>264</v>
      </c>
      <c r="B324" s="1302" t="s">
        <v>2540</v>
      </c>
      <c r="C324" s="1303"/>
      <c r="D324" s="52" t="s">
        <v>2541</v>
      </c>
      <c r="E324" s="53" t="s">
        <v>1717</v>
      </c>
      <c r="F324" s="53">
        <v>3516</v>
      </c>
      <c r="G324" s="53">
        <v>250</v>
      </c>
      <c r="H324" s="53">
        <v>3260</v>
      </c>
      <c r="I324" s="420"/>
      <c r="J324" s="53">
        <v>3260</v>
      </c>
      <c r="K324" s="67">
        <v>2000</v>
      </c>
      <c r="L324" s="67">
        <v>2000</v>
      </c>
      <c r="M324" s="65">
        <v>0.61349693251533743</v>
      </c>
      <c r="N324" s="65">
        <v>-0.21983640081799594</v>
      </c>
      <c r="O324" s="74" t="s">
        <v>3886</v>
      </c>
      <c r="P324" s="74" t="s">
        <v>3887</v>
      </c>
      <c r="Q324" s="74" t="s">
        <v>3888</v>
      </c>
      <c r="R324" s="74" t="s">
        <v>3889</v>
      </c>
      <c r="S324" s="533" t="s">
        <v>105</v>
      </c>
      <c r="T324" s="420" t="s">
        <v>160</v>
      </c>
      <c r="U324" s="420" t="s">
        <v>1556</v>
      </c>
      <c r="V324" s="441" t="s">
        <v>2542</v>
      </c>
    </row>
    <row r="325" spans="1:22" s="3" customFormat="1" ht="353.25" customHeight="1">
      <c r="A325" s="420">
        <v>265</v>
      </c>
      <c r="B325" s="1302" t="s">
        <v>2543</v>
      </c>
      <c r="C325" s="1303"/>
      <c r="D325" s="441" t="s">
        <v>2544</v>
      </c>
      <c r="E325" s="420" t="s">
        <v>34</v>
      </c>
      <c r="F325" s="53">
        <v>2000</v>
      </c>
      <c r="G325" s="420"/>
      <c r="H325" s="53">
        <v>1000</v>
      </c>
      <c r="I325" s="53">
        <v>1000</v>
      </c>
      <c r="J325" s="53"/>
      <c r="K325" s="67">
        <v>49.93</v>
      </c>
      <c r="L325" s="67">
        <v>1000</v>
      </c>
      <c r="M325" s="65">
        <v>4.9930000000000002E-2</v>
      </c>
      <c r="N325" s="65">
        <v>-0.78340333333333334</v>
      </c>
      <c r="O325" s="74" t="s">
        <v>38</v>
      </c>
      <c r="P325" s="74" t="s">
        <v>3890</v>
      </c>
      <c r="Q325" s="74" t="s">
        <v>3891</v>
      </c>
      <c r="R325" s="74" t="s">
        <v>3892</v>
      </c>
      <c r="S325" s="533" t="s">
        <v>113</v>
      </c>
      <c r="T325" s="85" t="s">
        <v>450</v>
      </c>
      <c r="U325" s="53" t="s">
        <v>3893</v>
      </c>
      <c r="V325" s="52"/>
    </row>
    <row r="326" spans="1:22" s="3" customFormat="1" ht="213.75">
      <c r="A326" s="420">
        <v>266</v>
      </c>
      <c r="B326" s="1302" t="s">
        <v>651</v>
      </c>
      <c r="C326" s="1303"/>
      <c r="D326" s="416" t="s">
        <v>652</v>
      </c>
      <c r="E326" s="53" t="s">
        <v>233</v>
      </c>
      <c r="F326" s="53">
        <v>52652</v>
      </c>
      <c r="G326" s="53">
        <v>1300</v>
      </c>
      <c r="H326" s="53">
        <v>11700</v>
      </c>
      <c r="I326" s="420"/>
      <c r="J326" s="53">
        <v>11700</v>
      </c>
      <c r="K326" s="67">
        <v>7419.21</v>
      </c>
      <c r="L326" s="67">
        <v>9121.25</v>
      </c>
      <c r="M326" s="65">
        <v>0.63412051282051285</v>
      </c>
      <c r="N326" s="65">
        <v>-0.19921282051282052</v>
      </c>
      <c r="O326" s="74" t="s">
        <v>3894</v>
      </c>
      <c r="P326" s="74" t="s">
        <v>3895</v>
      </c>
      <c r="Q326" s="74" t="s">
        <v>3896</v>
      </c>
      <c r="R326" s="74" t="s">
        <v>3897</v>
      </c>
      <c r="S326" s="533" t="s">
        <v>2547</v>
      </c>
      <c r="T326" s="85" t="s">
        <v>341</v>
      </c>
      <c r="U326" s="420" t="s">
        <v>1415</v>
      </c>
      <c r="V326" s="441"/>
    </row>
    <row r="327" spans="1:22" s="3" customFormat="1" ht="57">
      <c r="A327" s="420">
        <v>267</v>
      </c>
      <c r="B327" s="1302" t="s">
        <v>2548</v>
      </c>
      <c r="C327" s="1303"/>
      <c r="D327" s="441" t="s">
        <v>2549</v>
      </c>
      <c r="E327" s="420" t="s">
        <v>1717</v>
      </c>
      <c r="F327" s="53">
        <v>2991</v>
      </c>
      <c r="G327" s="420">
        <v>513</v>
      </c>
      <c r="H327" s="53">
        <v>2478</v>
      </c>
      <c r="I327" s="53">
        <v>2478</v>
      </c>
      <c r="J327" s="53"/>
      <c r="K327" s="67">
        <v>2380</v>
      </c>
      <c r="L327" s="67">
        <v>2380</v>
      </c>
      <c r="M327" s="65">
        <v>0.96045197740112997</v>
      </c>
      <c r="N327" s="65">
        <v>0.1271186440677966</v>
      </c>
      <c r="O327" s="74" t="s">
        <v>38</v>
      </c>
      <c r="P327" s="74" t="s">
        <v>3898</v>
      </c>
      <c r="Q327" s="74" t="s">
        <v>3204</v>
      </c>
      <c r="R327" s="74" t="s">
        <v>3204</v>
      </c>
      <c r="S327" s="533" t="s">
        <v>89</v>
      </c>
      <c r="T327" s="85" t="s">
        <v>36</v>
      </c>
      <c r="U327" s="53" t="s">
        <v>1381</v>
      </c>
      <c r="V327" s="441"/>
    </row>
    <row r="328" spans="1:22" s="3" customFormat="1" ht="68.25" customHeight="1">
      <c r="A328" s="420">
        <v>268</v>
      </c>
      <c r="B328" s="1302" t="s">
        <v>2550</v>
      </c>
      <c r="C328" s="1303"/>
      <c r="D328" s="52" t="s">
        <v>2551</v>
      </c>
      <c r="E328" s="53" t="s">
        <v>558</v>
      </c>
      <c r="F328" s="53">
        <v>2958</v>
      </c>
      <c r="G328" s="53"/>
      <c r="H328" s="420">
        <v>2280</v>
      </c>
      <c r="I328" s="420">
        <v>2280</v>
      </c>
      <c r="J328" s="53"/>
      <c r="K328" s="67">
        <v>1900</v>
      </c>
      <c r="L328" s="67">
        <v>1900</v>
      </c>
      <c r="M328" s="65">
        <v>0.83333333333333337</v>
      </c>
      <c r="N328" s="65">
        <v>0</v>
      </c>
      <c r="O328" s="74" t="s">
        <v>38</v>
      </c>
      <c r="P328" s="74" t="s">
        <v>3899</v>
      </c>
      <c r="Q328" s="74" t="s">
        <v>3204</v>
      </c>
      <c r="R328" s="74" t="s">
        <v>3204</v>
      </c>
      <c r="S328" s="533" t="s">
        <v>2552</v>
      </c>
      <c r="T328" s="420" t="s">
        <v>284</v>
      </c>
      <c r="U328" s="420" t="s">
        <v>1399</v>
      </c>
      <c r="V328" s="441"/>
    </row>
    <row r="329" spans="1:22" s="3" customFormat="1" ht="57">
      <c r="A329" s="420">
        <v>269</v>
      </c>
      <c r="B329" s="1302" t="s">
        <v>2553</v>
      </c>
      <c r="C329" s="1303"/>
      <c r="D329" s="52" t="s">
        <v>2554</v>
      </c>
      <c r="E329" s="53" t="s">
        <v>558</v>
      </c>
      <c r="F329" s="53">
        <v>6881</v>
      </c>
      <c r="G329" s="53"/>
      <c r="H329" s="420">
        <v>1240</v>
      </c>
      <c r="I329" s="420">
        <v>1240</v>
      </c>
      <c r="J329" s="53"/>
      <c r="K329" s="67">
        <v>1050</v>
      </c>
      <c r="L329" s="67">
        <v>1050</v>
      </c>
      <c r="M329" s="65">
        <v>0.84677419354838712</v>
      </c>
      <c r="N329" s="65">
        <v>1.3440860215053752E-2</v>
      </c>
      <c r="O329" s="74" t="s">
        <v>38</v>
      </c>
      <c r="P329" s="74" t="s">
        <v>3900</v>
      </c>
      <c r="Q329" s="74" t="s">
        <v>3204</v>
      </c>
      <c r="R329" s="74" t="s">
        <v>3204</v>
      </c>
      <c r="S329" s="533" t="s">
        <v>2554</v>
      </c>
      <c r="T329" s="420" t="s">
        <v>331</v>
      </c>
      <c r="U329" s="420" t="s">
        <v>1399</v>
      </c>
      <c r="V329" s="441"/>
    </row>
    <row r="330" spans="1:22" s="2" customFormat="1" ht="42.75">
      <c r="A330" s="420">
        <v>270</v>
      </c>
      <c r="B330" s="1302" t="s">
        <v>2555</v>
      </c>
      <c r="C330" s="1303"/>
      <c r="D330" s="52" t="s">
        <v>2556</v>
      </c>
      <c r="E330" s="53" t="s">
        <v>2557</v>
      </c>
      <c r="F330" s="53">
        <v>50000</v>
      </c>
      <c r="G330" s="53"/>
      <c r="H330" s="420">
        <v>1000</v>
      </c>
      <c r="I330" s="420">
        <v>1000</v>
      </c>
      <c r="J330" s="53"/>
      <c r="K330" s="67">
        <v>418</v>
      </c>
      <c r="L330" s="67">
        <v>418</v>
      </c>
      <c r="M330" s="65">
        <v>0.41799999999999998</v>
      </c>
      <c r="N330" s="65">
        <v>-0.41533333333333339</v>
      </c>
      <c r="O330" s="74" t="s">
        <v>38</v>
      </c>
      <c r="P330" s="74" t="s">
        <v>3901</v>
      </c>
      <c r="Q330" s="74" t="s">
        <v>3204</v>
      </c>
      <c r="R330" s="74" t="s">
        <v>3204</v>
      </c>
      <c r="S330" s="533" t="s">
        <v>113</v>
      </c>
      <c r="T330" s="420" t="s">
        <v>331</v>
      </c>
      <c r="U330" s="420" t="s">
        <v>1399</v>
      </c>
      <c r="V330" s="441"/>
    </row>
    <row r="331" spans="1:22" s="2" customFormat="1" ht="71.25">
      <c r="A331" s="420">
        <v>271</v>
      </c>
      <c r="B331" s="1302" t="s">
        <v>2558</v>
      </c>
      <c r="C331" s="1303"/>
      <c r="D331" s="52" t="s">
        <v>2559</v>
      </c>
      <c r="E331" s="53" t="s">
        <v>729</v>
      </c>
      <c r="F331" s="53">
        <v>20460</v>
      </c>
      <c r="G331" s="53">
        <v>18000</v>
      </c>
      <c r="H331" s="53">
        <v>2460</v>
      </c>
      <c r="I331" s="420">
        <v>2460</v>
      </c>
      <c r="J331" s="53"/>
      <c r="K331" s="67">
        <v>2214</v>
      </c>
      <c r="L331" s="67">
        <v>0</v>
      </c>
      <c r="M331" s="65">
        <v>0.9</v>
      </c>
      <c r="N331" s="65">
        <v>6.6666666666666652E-2</v>
      </c>
      <c r="O331" s="74" t="s">
        <v>3902</v>
      </c>
      <c r="P331" s="74" t="s">
        <v>3903</v>
      </c>
      <c r="Q331" s="74" t="s">
        <v>3904</v>
      </c>
      <c r="R331" s="74" t="s">
        <v>3905</v>
      </c>
      <c r="S331" s="533" t="s">
        <v>2560</v>
      </c>
      <c r="T331" s="420" t="s">
        <v>36</v>
      </c>
      <c r="U331" s="420" t="s">
        <v>1194</v>
      </c>
      <c r="V331" s="441"/>
    </row>
    <row r="332" spans="1:22" s="2" customFormat="1" ht="201" customHeight="1">
      <c r="A332" s="420">
        <v>272</v>
      </c>
      <c r="B332" s="1302" t="s">
        <v>2563</v>
      </c>
      <c r="C332" s="1303"/>
      <c r="D332" s="52" t="s">
        <v>2564</v>
      </c>
      <c r="E332" s="53" t="s">
        <v>883</v>
      </c>
      <c r="F332" s="53">
        <v>120000</v>
      </c>
      <c r="G332" s="53">
        <v>6900</v>
      </c>
      <c r="H332" s="53">
        <v>8000</v>
      </c>
      <c r="I332" s="420">
        <v>8000</v>
      </c>
      <c r="J332" s="420"/>
      <c r="K332" s="64">
        <v>6670</v>
      </c>
      <c r="L332" s="64">
        <v>6670</v>
      </c>
      <c r="M332" s="65">
        <v>0.83374999999999999</v>
      </c>
      <c r="N332" s="65">
        <v>4.1666666666662078E-4</v>
      </c>
      <c r="O332" s="74" t="s">
        <v>3906</v>
      </c>
      <c r="P332" s="74" t="s">
        <v>3907</v>
      </c>
      <c r="Q332" s="74" t="s">
        <v>3204</v>
      </c>
      <c r="R332" s="74" t="s">
        <v>3204</v>
      </c>
      <c r="S332" s="417" t="s">
        <v>2565</v>
      </c>
      <c r="T332" s="85" t="s">
        <v>36</v>
      </c>
      <c r="U332" s="53" t="s">
        <v>2432</v>
      </c>
      <c r="V332" s="441"/>
    </row>
    <row r="333" spans="1:22" s="2" customFormat="1" ht="28.5">
      <c r="A333" s="1290">
        <v>273</v>
      </c>
      <c r="B333" s="1271" t="s">
        <v>2566</v>
      </c>
      <c r="C333" s="84" t="s">
        <v>3908</v>
      </c>
      <c r="D333" s="509" t="s">
        <v>3909</v>
      </c>
      <c r="E333" s="53" t="s">
        <v>208</v>
      </c>
      <c r="F333" s="53">
        <v>4141.2</v>
      </c>
      <c r="G333" s="53">
        <v>1140</v>
      </c>
      <c r="H333" s="53">
        <v>3000</v>
      </c>
      <c r="I333" s="420">
        <v>3000</v>
      </c>
      <c r="J333" s="53"/>
      <c r="K333" s="67">
        <v>1836</v>
      </c>
      <c r="L333" s="67">
        <v>3133.2</v>
      </c>
      <c r="M333" s="65">
        <v>0.61199999999999999</v>
      </c>
      <c r="N333" s="65">
        <v>-0.22133333333333338</v>
      </c>
      <c r="O333" s="74" t="s">
        <v>3276</v>
      </c>
      <c r="P333" s="74" t="s">
        <v>3910</v>
      </c>
      <c r="Q333" s="74" t="s">
        <v>3911</v>
      </c>
      <c r="R333" s="74" t="s">
        <v>3912</v>
      </c>
      <c r="S333" s="533" t="s">
        <v>3913</v>
      </c>
      <c r="T333" s="420" t="s">
        <v>36</v>
      </c>
      <c r="U333" s="420" t="s">
        <v>1194</v>
      </c>
      <c r="V333" s="441"/>
    </row>
    <row r="334" spans="1:22" s="9" customFormat="1" ht="28.5">
      <c r="A334" s="1292"/>
      <c r="B334" s="1276"/>
      <c r="C334" s="84" t="s">
        <v>3914</v>
      </c>
      <c r="D334" s="509" t="s">
        <v>3915</v>
      </c>
      <c r="E334" s="53" t="s">
        <v>48</v>
      </c>
      <c r="F334" s="53">
        <v>7439.08</v>
      </c>
      <c r="G334" s="53">
        <v>4300</v>
      </c>
      <c r="H334" s="53">
        <v>2500</v>
      </c>
      <c r="I334" s="420">
        <v>2500</v>
      </c>
      <c r="J334" s="53"/>
      <c r="K334" s="67">
        <v>2111</v>
      </c>
      <c r="L334" s="67">
        <v>0</v>
      </c>
      <c r="M334" s="65">
        <v>0.84440000000000004</v>
      </c>
      <c r="N334" s="65">
        <v>1.1066666666666669E-2</v>
      </c>
      <c r="O334" s="74" t="s">
        <v>3807</v>
      </c>
      <c r="P334" s="74" t="s">
        <v>3916</v>
      </c>
      <c r="Q334" s="74" t="s">
        <v>3204</v>
      </c>
      <c r="R334" s="74" t="s">
        <v>3204</v>
      </c>
      <c r="S334" s="533" t="s">
        <v>2570</v>
      </c>
      <c r="T334" s="420" t="s">
        <v>36</v>
      </c>
      <c r="U334" s="420" t="s">
        <v>1180</v>
      </c>
      <c r="V334" s="441"/>
    </row>
    <row r="335" spans="1:22" s="10" customFormat="1" ht="42.75">
      <c r="A335" s="1292"/>
      <c r="B335" s="1276"/>
      <c r="C335" s="84" t="s">
        <v>3917</v>
      </c>
      <c r="D335" s="509" t="s">
        <v>3918</v>
      </c>
      <c r="E335" s="53" t="s">
        <v>48</v>
      </c>
      <c r="F335" s="53">
        <v>7148.92</v>
      </c>
      <c r="G335" s="53">
        <v>5000</v>
      </c>
      <c r="H335" s="53">
        <v>1500</v>
      </c>
      <c r="I335" s="420">
        <v>1500</v>
      </c>
      <c r="J335" s="53"/>
      <c r="K335" s="67">
        <v>1347</v>
      </c>
      <c r="L335" s="67">
        <v>0</v>
      </c>
      <c r="M335" s="65">
        <v>0.89800000000000002</v>
      </c>
      <c r="N335" s="65">
        <v>6.466666666666665E-2</v>
      </c>
      <c r="O335" s="74" t="s">
        <v>3919</v>
      </c>
      <c r="P335" s="74" t="s">
        <v>3920</v>
      </c>
      <c r="Q335" s="74" t="s">
        <v>3204</v>
      </c>
      <c r="R335" s="74" t="s">
        <v>3204</v>
      </c>
      <c r="S335" s="533" t="s">
        <v>2570</v>
      </c>
      <c r="T335" s="420" t="s">
        <v>36</v>
      </c>
      <c r="U335" s="420" t="s">
        <v>1180</v>
      </c>
      <c r="V335" s="441"/>
    </row>
    <row r="336" spans="1:22" s="9" customFormat="1" ht="42.75">
      <c r="A336" s="1291"/>
      <c r="B336" s="1272"/>
      <c r="C336" s="84" t="s">
        <v>3921</v>
      </c>
      <c r="D336" s="509" t="s">
        <v>3922</v>
      </c>
      <c r="E336" s="53" t="s">
        <v>48</v>
      </c>
      <c r="F336" s="53">
        <v>3598.06</v>
      </c>
      <c r="G336" s="53">
        <v>1000</v>
      </c>
      <c r="H336" s="53">
        <v>1500</v>
      </c>
      <c r="I336" s="420">
        <v>1500</v>
      </c>
      <c r="J336" s="53"/>
      <c r="K336" s="67">
        <v>750</v>
      </c>
      <c r="L336" s="67">
        <v>0</v>
      </c>
      <c r="M336" s="65">
        <v>0.5</v>
      </c>
      <c r="N336" s="65">
        <v>-0.33333333333333337</v>
      </c>
      <c r="O336" s="74" t="s">
        <v>3807</v>
      </c>
      <c r="P336" s="74" t="s">
        <v>3923</v>
      </c>
      <c r="Q336" s="74" t="s">
        <v>3204</v>
      </c>
      <c r="R336" s="74" t="s">
        <v>3204</v>
      </c>
      <c r="S336" s="533" t="s">
        <v>2573</v>
      </c>
      <c r="T336" s="420" t="s">
        <v>36</v>
      </c>
      <c r="U336" s="420" t="s">
        <v>1180</v>
      </c>
      <c r="V336" s="441"/>
    </row>
    <row r="337" spans="1:22" s="1" customFormat="1" ht="42.75">
      <c r="A337" s="1290">
        <v>274</v>
      </c>
      <c r="B337" s="1273" t="s">
        <v>2574</v>
      </c>
      <c r="C337" s="533" t="s">
        <v>3924</v>
      </c>
      <c r="D337" s="534" t="s">
        <v>3925</v>
      </c>
      <c r="E337" s="420" t="s">
        <v>48</v>
      </c>
      <c r="F337" s="53">
        <v>2971</v>
      </c>
      <c r="G337" s="420">
        <v>1000</v>
      </c>
      <c r="H337" s="53">
        <v>1500</v>
      </c>
      <c r="I337" s="53">
        <v>1500</v>
      </c>
      <c r="J337" s="53"/>
      <c r="K337" s="67">
        <v>1279</v>
      </c>
      <c r="L337" s="67">
        <v>840</v>
      </c>
      <c r="M337" s="65">
        <v>0.85266666666666668</v>
      </c>
      <c r="N337" s="65">
        <v>1.9333333333333313E-2</v>
      </c>
      <c r="O337" s="74" t="s">
        <v>3919</v>
      </c>
      <c r="P337" s="74" t="s">
        <v>3926</v>
      </c>
      <c r="Q337" s="74" t="s">
        <v>3204</v>
      </c>
      <c r="R337" s="74" t="s">
        <v>3204</v>
      </c>
      <c r="S337" s="84" t="s">
        <v>2576</v>
      </c>
      <c r="T337" s="85" t="s">
        <v>36</v>
      </c>
      <c r="U337" s="53" t="s">
        <v>1180</v>
      </c>
      <c r="V337" s="441"/>
    </row>
    <row r="338" spans="1:22" s="3" customFormat="1" ht="42.75">
      <c r="A338" s="1292"/>
      <c r="B338" s="1274"/>
      <c r="C338" s="533" t="s">
        <v>3927</v>
      </c>
      <c r="D338" s="534" t="s">
        <v>3928</v>
      </c>
      <c r="E338" s="420" t="s">
        <v>48</v>
      </c>
      <c r="F338" s="53">
        <v>2993</v>
      </c>
      <c r="G338" s="420">
        <v>800</v>
      </c>
      <c r="H338" s="53">
        <v>1500</v>
      </c>
      <c r="I338" s="53">
        <v>1500</v>
      </c>
      <c r="J338" s="53"/>
      <c r="K338" s="67">
        <v>1263</v>
      </c>
      <c r="L338" s="67">
        <v>885</v>
      </c>
      <c r="M338" s="65">
        <v>0.84199999999999997</v>
      </c>
      <c r="N338" s="65">
        <v>8.6666666666666003E-3</v>
      </c>
      <c r="O338" s="74" t="s">
        <v>3807</v>
      </c>
      <c r="P338" s="74" t="s">
        <v>3929</v>
      </c>
      <c r="Q338" s="74" t="s">
        <v>3204</v>
      </c>
      <c r="R338" s="74" t="s">
        <v>3204</v>
      </c>
      <c r="S338" s="84" t="s">
        <v>2578</v>
      </c>
      <c r="T338" s="85" t="s">
        <v>36</v>
      </c>
      <c r="U338" s="53" t="s">
        <v>1180</v>
      </c>
      <c r="V338" s="441"/>
    </row>
    <row r="339" spans="1:22" s="2" customFormat="1" ht="71.25">
      <c r="A339" s="1291"/>
      <c r="B339" s="1275"/>
      <c r="C339" s="533" t="s">
        <v>3930</v>
      </c>
      <c r="D339" s="534" t="s">
        <v>3931</v>
      </c>
      <c r="E339" s="420" t="s">
        <v>48</v>
      </c>
      <c r="F339" s="53">
        <v>2885</v>
      </c>
      <c r="G339" s="420">
        <v>950</v>
      </c>
      <c r="H339" s="53">
        <v>1500</v>
      </c>
      <c r="I339" s="53">
        <v>1500</v>
      </c>
      <c r="J339" s="53"/>
      <c r="K339" s="67">
        <v>1256</v>
      </c>
      <c r="L339" s="67">
        <v>840</v>
      </c>
      <c r="M339" s="65">
        <v>0.83733333333333337</v>
      </c>
      <c r="N339" s="65">
        <v>4.0000000000000036E-3</v>
      </c>
      <c r="O339" s="74" t="s">
        <v>3807</v>
      </c>
      <c r="P339" s="74" t="s">
        <v>3932</v>
      </c>
      <c r="Q339" s="74" t="s">
        <v>3204</v>
      </c>
      <c r="R339" s="74" t="s">
        <v>3204</v>
      </c>
      <c r="S339" s="84" t="s">
        <v>1333</v>
      </c>
      <c r="T339" s="85" t="s">
        <v>36</v>
      </c>
      <c r="U339" s="53" t="s">
        <v>1180</v>
      </c>
      <c r="V339" s="441"/>
    </row>
    <row r="340" spans="1:22" s="4" customFormat="1" ht="199.5">
      <c r="A340" s="420">
        <v>275</v>
      </c>
      <c r="B340" s="1288" t="s">
        <v>2580</v>
      </c>
      <c r="C340" s="1289"/>
      <c r="D340" s="52" t="s">
        <v>2581</v>
      </c>
      <c r="E340" s="53" t="s">
        <v>208</v>
      </c>
      <c r="F340" s="53">
        <v>8869</v>
      </c>
      <c r="G340" s="53">
        <v>500</v>
      </c>
      <c r="H340" s="53">
        <v>4430</v>
      </c>
      <c r="I340" s="420">
        <v>4430</v>
      </c>
      <c r="J340" s="53"/>
      <c r="K340" s="67">
        <v>1726</v>
      </c>
      <c r="L340" s="67">
        <v>8869.06</v>
      </c>
      <c r="M340" s="65">
        <v>0.38961625282167045</v>
      </c>
      <c r="N340" s="65">
        <v>-0.44371708051166292</v>
      </c>
      <c r="O340" s="74" t="s">
        <v>3933</v>
      </c>
      <c r="P340" s="74" t="s">
        <v>3934</v>
      </c>
      <c r="Q340" s="74" t="s">
        <v>3204</v>
      </c>
      <c r="R340" s="74" t="s">
        <v>3204</v>
      </c>
      <c r="S340" s="533" t="s">
        <v>2582</v>
      </c>
      <c r="T340" s="420" t="s">
        <v>36</v>
      </c>
      <c r="U340" s="420" t="s">
        <v>2583</v>
      </c>
      <c r="V340" s="441"/>
    </row>
    <row r="341" spans="1:22" s="2" customFormat="1" ht="62.25" customHeight="1">
      <c r="A341" s="420">
        <v>276</v>
      </c>
      <c r="B341" s="1288" t="s">
        <v>3086</v>
      </c>
      <c r="C341" s="1289"/>
      <c r="D341" s="52" t="s">
        <v>1027</v>
      </c>
      <c r="E341" s="53" t="s">
        <v>34</v>
      </c>
      <c r="F341" s="53">
        <v>2324</v>
      </c>
      <c r="G341" s="53"/>
      <c r="H341" s="53">
        <v>1570</v>
      </c>
      <c r="I341" s="420">
        <v>1570</v>
      </c>
      <c r="J341" s="53"/>
      <c r="K341" s="67">
        <v>250</v>
      </c>
      <c r="L341" s="67">
        <v>300</v>
      </c>
      <c r="M341" s="65">
        <v>0.15923566878980891</v>
      </c>
      <c r="N341" s="65">
        <v>-0.67409766454352449</v>
      </c>
      <c r="O341" s="74" t="s">
        <v>3811</v>
      </c>
      <c r="P341" s="74" t="s">
        <v>3935</v>
      </c>
      <c r="Q341" s="74" t="s">
        <v>3936</v>
      </c>
      <c r="R341" s="74" t="s">
        <v>3840</v>
      </c>
      <c r="S341" s="533" t="s">
        <v>3937</v>
      </c>
      <c r="T341" s="420" t="s">
        <v>106</v>
      </c>
      <c r="U341" s="420" t="s">
        <v>1415</v>
      </c>
      <c r="V341" s="441"/>
    </row>
    <row r="342" spans="1:22" s="3" customFormat="1" ht="45.75" customHeight="1">
      <c r="A342" s="420">
        <v>277</v>
      </c>
      <c r="B342" s="1288" t="s">
        <v>2584</v>
      </c>
      <c r="C342" s="1289"/>
      <c r="D342" s="441" t="s">
        <v>2585</v>
      </c>
      <c r="E342" s="420" t="s">
        <v>1665</v>
      </c>
      <c r="F342" s="420">
        <v>23410</v>
      </c>
      <c r="G342" s="420">
        <v>18748</v>
      </c>
      <c r="H342" s="420">
        <v>4662</v>
      </c>
      <c r="I342" s="420">
        <v>4662</v>
      </c>
      <c r="J342" s="420"/>
      <c r="K342" s="64">
        <v>2700</v>
      </c>
      <c r="L342" s="64">
        <v>788</v>
      </c>
      <c r="M342" s="65">
        <v>0.5791505791505791</v>
      </c>
      <c r="N342" s="65">
        <v>-0.25418275418275427</v>
      </c>
      <c r="O342" s="74" t="s">
        <v>3814</v>
      </c>
      <c r="P342" s="74" t="s">
        <v>3938</v>
      </c>
      <c r="Q342" s="74" t="s">
        <v>3939</v>
      </c>
      <c r="R342" s="74" t="s">
        <v>3940</v>
      </c>
      <c r="S342" s="533" t="s">
        <v>105</v>
      </c>
      <c r="T342" s="85" t="s">
        <v>36</v>
      </c>
      <c r="U342" s="420" t="s">
        <v>1556</v>
      </c>
      <c r="V342" s="441"/>
    </row>
    <row r="343" spans="1:22" s="3" customFormat="1" ht="45.75" customHeight="1">
      <c r="A343" s="420">
        <v>278</v>
      </c>
      <c r="B343" s="1288" t="s">
        <v>2586</v>
      </c>
      <c r="C343" s="1289"/>
      <c r="D343" s="441" t="s">
        <v>2587</v>
      </c>
      <c r="E343" s="420" t="s">
        <v>1726</v>
      </c>
      <c r="F343" s="53">
        <v>7580</v>
      </c>
      <c r="G343" s="420">
        <v>6677</v>
      </c>
      <c r="H343" s="53">
        <v>900</v>
      </c>
      <c r="I343" s="53">
        <v>900</v>
      </c>
      <c r="J343" s="53"/>
      <c r="K343" s="67">
        <v>900</v>
      </c>
      <c r="L343" s="67">
        <v>900</v>
      </c>
      <c r="M343" s="65">
        <v>1</v>
      </c>
      <c r="N343" s="65">
        <v>0.16666666666666663</v>
      </c>
      <c r="O343" s="74" t="s">
        <v>3814</v>
      </c>
      <c r="P343" s="74" t="s">
        <v>3941</v>
      </c>
      <c r="Q343" s="74" t="s">
        <v>3204</v>
      </c>
      <c r="R343" s="74" t="s">
        <v>3204</v>
      </c>
      <c r="S343" s="84" t="s">
        <v>105</v>
      </c>
      <c r="T343" s="85" t="s">
        <v>36</v>
      </c>
      <c r="U343" s="85" t="s">
        <v>1556</v>
      </c>
      <c r="V343" s="568"/>
    </row>
    <row r="344" spans="1:22" s="3" customFormat="1" ht="71.25">
      <c r="A344" s="420">
        <v>279</v>
      </c>
      <c r="B344" s="1288" t="s">
        <v>2588</v>
      </c>
      <c r="C344" s="1289"/>
      <c r="D344" s="52" t="s">
        <v>2589</v>
      </c>
      <c r="E344" s="53" t="s">
        <v>208</v>
      </c>
      <c r="F344" s="53">
        <v>10924</v>
      </c>
      <c r="G344" s="53">
        <v>350</v>
      </c>
      <c r="H344" s="53">
        <v>2700</v>
      </c>
      <c r="I344" s="420">
        <v>2700</v>
      </c>
      <c r="J344" s="53"/>
      <c r="K344" s="67">
        <v>1250</v>
      </c>
      <c r="L344" s="67">
        <v>1941</v>
      </c>
      <c r="M344" s="65">
        <v>0.46296296296296297</v>
      </c>
      <c r="N344" s="65">
        <v>-0.37037037037037041</v>
      </c>
      <c r="O344" s="74" t="s">
        <v>3814</v>
      </c>
      <c r="P344" s="74" t="s">
        <v>3942</v>
      </c>
      <c r="Q344" s="74" t="s">
        <v>3943</v>
      </c>
      <c r="R344" s="74" t="s">
        <v>3940</v>
      </c>
      <c r="S344" s="533" t="s">
        <v>2590</v>
      </c>
      <c r="T344" s="420" t="s">
        <v>36</v>
      </c>
      <c r="U344" s="420" t="s">
        <v>1556</v>
      </c>
      <c r="V344" s="441"/>
    </row>
    <row r="345" spans="1:22" ht="71.25">
      <c r="A345" s="1290">
        <v>280</v>
      </c>
      <c r="B345" s="1271" t="s">
        <v>2591</v>
      </c>
      <c r="C345" s="84" t="s">
        <v>3820</v>
      </c>
      <c r="D345" s="52" t="s">
        <v>3944</v>
      </c>
      <c r="E345" s="53" t="s">
        <v>1717</v>
      </c>
      <c r="F345" s="53">
        <v>120</v>
      </c>
      <c r="G345" s="53"/>
      <c r="H345" s="53">
        <v>120</v>
      </c>
      <c r="I345" s="420">
        <v>120</v>
      </c>
      <c r="J345" s="53"/>
      <c r="K345" s="67">
        <v>10</v>
      </c>
      <c r="L345" s="67">
        <v>10</v>
      </c>
      <c r="M345" s="65">
        <v>8.3333333333333329E-2</v>
      </c>
      <c r="N345" s="65">
        <v>-0.75</v>
      </c>
      <c r="O345" s="74" t="s">
        <v>3945</v>
      </c>
      <c r="P345" s="74" t="s">
        <v>3946</v>
      </c>
      <c r="Q345" s="74" t="s">
        <v>3204</v>
      </c>
      <c r="R345" s="74">
        <v>0</v>
      </c>
      <c r="S345" s="533" t="s">
        <v>254</v>
      </c>
      <c r="T345" s="420" t="s">
        <v>331</v>
      </c>
      <c r="U345" s="420" t="s">
        <v>3947</v>
      </c>
      <c r="V345" s="441" t="s">
        <v>2594</v>
      </c>
    </row>
    <row r="346" spans="1:22" s="3" customFormat="1" ht="57">
      <c r="A346" s="1292"/>
      <c r="B346" s="1276"/>
      <c r="C346" s="84" t="s">
        <v>1085</v>
      </c>
      <c r="D346" s="52" t="s">
        <v>3948</v>
      </c>
      <c r="E346" s="53" t="s">
        <v>1717</v>
      </c>
      <c r="F346" s="53">
        <v>2835</v>
      </c>
      <c r="G346" s="53"/>
      <c r="H346" s="53">
        <v>2835</v>
      </c>
      <c r="I346" s="420">
        <v>2835</v>
      </c>
      <c r="J346" s="53"/>
      <c r="K346" s="67">
        <v>0</v>
      </c>
      <c r="L346" s="67">
        <v>0</v>
      </c>
      <c r="M346" s="65">
        <v>0</v>
      </c>
      <c r="N346" s="65">
        <v>-0.83333333333333337</v>
      </c>
      <c r="O346" s="74" t="s">
        <v>3949</v>
      </c>
      <c r="P346" s="74" t="s">
        <v>3950</v>
      </c>
      <c r="Q346" s="74" t="s">
        <v>3204</v>
      </c>
      <c r="R346" s="74" t="s">
        <v>3204</v>
      </c>
      <c r="S346" s="533" t="s">
        <v>254</v>
      </c>
      <c r="T346" s="420" t="s">
        <v>331</v>
      </c>
      <c r="U346" s="420" t="s">
        <v>3951</v>
      </c>
      <c r="V346" s="441" t="s">
        <v>2594</v>
      </c>
    </row>
    <row r="347" spans="1:22" s="3" customFormat="1" ht="57">
      <c r="A347" s="1292"/>
      <c r="B347" s="1276"/>
      <c r="C347" s="84" t="s">
        <v>1087</v>
      </c>
      <c r="D347" s="52" t="s">
        <v>3952</v>
      </c>
      <c r="E347" s="53" t="s">
        <v>1717</v>
      </c>
      <c r="F347" s="53">
        <v>11462</v>
      </c>
      <c r="G347" s="53"/>
      <c r="H347" s="53">
        <v>11462</v>
      </c>
      <c r="I347" s="420">
        <v>11462</v>
      </c>
      <c r="J347" s="53"/>
      <c r="K347" s="67">
        <v>2174</v>
      </c>
      <c r="L347" s="67">
        <v>11489.95</v>
      </c>
      <c r="M347" s="65">
        <v>0.18967021462222997</v>
      </c>
      <c r="N347" s="65">
        <v>-0.64366311871110338</v>
      </c>
      <c r="O347" s="74" t="s">
        <v>3953</v>
      </c>
      <c r="P347" s="74" t="s">
        <v>3954</v>
      </c>
      <c r="Q347" s="74" t="s">
        <v>3204</v>
      </c>
      <c r="R347" s="74" t="s">
        <v>3204</v>
      </c>
      <c r="S347" s="533" t="s">
        <v>254</v>
      </c>
      <c r="T347" s="420" t="s">
        <v>331</v>
      </c>
      <c r="U347" s="420" t="s">
        <v>3955</v>
      </c>
      <c r="V347" s="441" t="s">
        <v>2594</v>
      </c>
    </row>
    <row r="348" spans="1:22" s="3" customFormat="1" ht="199.5">
      <c r="A348" s="1292"/>
      <c r="B348" s="1276"/>
      <c r="C348" s="84" t="s">
        <v>1089</v>
      </c>
      <c r="D348" s="52" t="s">
        <v>3956</v>
      </c>
      <c r="E348" s="53" t="s">
        <v>1717</v>
      </c>
      <c r="F348" s="53">
        <v>6375</v>
      </c>
      <c r="G348" s="53"/>
      <c r="H348" s="53">
        <v>6375</v>
      </c>
      <c r="I348" s="420">
        <v>6375</v>
      </c>
      <c r="J348" s="53"/>
      <c r="K348" s="67">
        <v>1721.41</v>
      </c>
      <c r="L348" s="67">
        <v>6374</v>
      </c>
      <c r="M348" s="65">
        <v>0.27002509803921571</v>
      </c>
      <c r="N348" s="65">
        <v>-0.56330823529411767</v>
      </c>
      <c r="O348" s="74" t="s">
        <v>3957</v>
      </c>
      <c r="P348" s="74" t="s">
        <v>3958</v>
      </c>
      <c r="Q348" s="74" t="s">
        <v>3204</v>
      </c>
      <c r="R348" s="74" t="s">
        <v>3204</v>
      </c>
      <c r="S348" s="533" t="s">
        <v>254</v>
      </c>
      <c r="T348" s="420" t="s">
        <v>331</v>
      </c>
      <c r="U348" s="420" t="s">
        <v>3959</v>
      </c>
      <c r="V348" s="441" t="s">
        <v>2594</v>
      </c>
    </row>
    <row r="349" spans="1:22" s="3" customFormat="1" ht="57">
      <c r="A349" s="1292"/>
      <c r="B349" s="1276"/>
      <c r="C349" s="84" t="s">
        <v>1091</v>
      </c>
      <c r="D349" s="52" t="s">
        <v>3960</v>
      </c>
      <c r="E349" s="53" t="s">
        <v>1717</v>
      </c>
      <c r="F349" s="53">
        <v>2115</v>
      </c>
      <c r="G349" s="53"/>
      <c r="H349" s="53">
        <v>2115</v>
      </c>
      <c r="I349" s="420">
        <v>2115</v>
      </c>
      <c r="J349" s="53"/>
      <c r="K349" s="67">
        <v>80</v>
      </c>
      <c r="L349" s="67">
        <v>2115</v>
      </c>
      <c r="M349" s="65">
        <v>3.7825059101654845E-2</v>
      </c>
      <c r="N349" s="65">
        <v>-0.79550827423167858</v>
      </c>
      <c r="O349" s="74" t="s">
        <v>38</v>
      </c>
      <c r="P349" s="74" t="s">
        <v>3961</v>
      </c>
      <c r="Q349" s="74" t="s">
        <v>3204</v>
      </c>
      <c r="R349" s="74">
        <v>0</v>
      </c>
      <c r="S349" s="533" t="s">
        <v>254</v>
      </c>
      <c r="T349" s="420" t="s">
        <v>331</v>
      </c>
      <c r="U349" s="420" t="s">
        <v>3962</v>
      </c>
      <c r="V349" s="441" t="s">
        <v>2594</v>
      </c>
    </row>
    <row r="350" spans="1:22" s="2" customFormat="1" ht="57">
      <c r="A350" s="1291"/>
      <c r="B350" s="1272"/>
      <c r="C350" s="84" t="s">
        <v>1093</v>
      </c>
      <c r="D350" s="52" t="s">
        <v>3963</v>
      </c>
      <c r="E350" s="53" t="s">
        <v>1717</v>
      </c>
      <c r="F350" s="53">
        <v>7350</v>
      </c>
      <c r="G350" s="53"/>
      <c r="H350" s="53">
        <v>7350</v>
      </c>
      <c r="I350" s="420">
        <v>7350</v>
      </c>
      <c r="J350" s="53"/>
      <c r="K350" s="67">
        <v>1009.37</v>
      </c>
      <c r="L350" s="67">
        <v>7350</v>
      </c>
      <c r="M350" s="65">
        <v>0.13732925170068028</v>
      </c>
      <c r="N350" s="65">
        <v>-0.69600408163265315</v>
      </c>
      <c r="O350" s="74" t="s">
        <v>3224</v>
      </c>
      <c r="P350" s="74" t="s">
        <v>3964</v>
      </c>
      <c r="Q350" s="74" t="s">
        <v>3204</v>
      </c>
      <c r="R350" s="74" t="s">
        <v>3204</v>
      </c>
      <c r="S350" s="533" t="s">
        <v>254</v>
      </c>
      <c r="T350" s="420" t="s">
        <v>331</v>
      </c>
      <c r="U350" s="420" t="s">
        <v>3965</v>
      </c>
      <c r="V350" s="441" t="s">
        <v>2594</v>
      </c>
    </row>
    <row r="351" spans="1:22" s="2" customFormat="1" ht="24.95" customHeight="1">
      <c r="A351" s="506" t="s">
        <v>74</v>
      </c>
      <c r="B351" s="1304" t="s">
        <v>2605</v>
      </c>
      <c r="C351" s="1305"/>
      <c r="D351" s="52"/>
      <c r="E351" s="53"/>
      <c r="F351" s="506">
        <v>6368015.0899999999</v>
      </c>
      <c r="G351" s="506">
        <v>1968646.3</v>
      </c>
      <c r="H351" s="506">
        <v>1188431.3</v>
      </c>
      <c r="I351" s="506">
        <v>180058</v>
      </c>
      <c r="J351" s="506">
        <v>1008373.3</v>
      </c>
      <c r="K351" s="61">
        <v>1059236.0878999999</v>
      </c>
      <c r="L351" s="61">
        <v>1042909.657</v>
      </c>
      <c r="M351" s="59">
        <v>0.8912892885773035</v>
      </c>
      <c r="N351" s="59">
        <v>5.7955955243970125E-2</v>
      </c>
      <c r="O351" s="74"/>
      <c r="P351" s="74"/>
      <c r="Q351" s="74"/>
      <c r="R351" s="74"/>
      <c r="S351" s="533"/>
      <c r="T351" s="420"/>
      <c r="U351" s="420"/>
      <c r="V351" s="441"/>
    </row>
    <row r="352" spans="1:22" s="2" customFormat="1" ht="24.95" customHeight="1">
      <c r="A352" s="506" t="s">
        <v>153</v>
      </c>
      <c r="B352" s="1304" t="s">
        <v>3966</v>
      </c>
      <c r="C352" s="1305"/>
      <c r="D352" s="52"/>
      <c r="E352" s="53"/>
      <c r="F352" s="506">
        <v>406064.09</v>
      </c>
      <c r="G352" s="506">
        <v>54917.3</v>
      </c>
      <c r="H352" s="506">
        <v>125570</v>
      </c>
      <c r="I352" s="506">
        <v>50570</v>
      </c>
      <c r="J352" s="506">
        <v>75000</v>
      </c>
      <c r="K352" s="61">
        <v>103083.99</v>
      </c>
      <c r="L352" s="61">
        <v>72117</v>
      </c>
      <c r="M352" s="59">
        <v>0.82092848610336855</v>
      </c>
      <c r="N352" s="59">
        <v>-1.2404847229964822E-2</v>
      </c>
      <c r="O352" s="74"/>
      <c r="P352" s="74"/>
      <c r="Q352" s="74"/>
      <c r="R352" s="74"/>
      <c r="S352" s="533"/>
      <c r="T352" s="420"/>
      <c r="U352" s="420"/>
      <c r="V352" s="441"/>
    </row>
    <row r="353" spans="1:22" ht="45" customHeight="1">
      <c r="A353" s="53">
        <v>281</v>
      </c>
      <c r="B353" s="1288" t="s">
        <v>2607</v>
      </c>
      <c r="C353" s="1289"/>
      <c r="D353" s="52" t="s">
        <v>2608</v>
      </c>
      <c r="E353" s="53" t="s">
        <v>1665</v>
      </c>
      <c r="F353" s="53">
        <v>1362.78</v>
      </c>
      <c r="G353" s="53">
        <v>796</v>
      </c>
      <c r="H353" s="53">
        <v>567</v>
      </c>
      <c r="I353" s="53">
        <v>567</v>
      </c>
      <c r="J353" s="53"/>
      <c r="K353" s="67">
        <v>93.68</v>
      </c>
      <c r="L353" s="67">
        <v>284</v>
      </c>
      <c r="M353" s="65">
        <v>0.16522045855379189</v>
      </c>
      <c r="N353" s="65">
        <v>-0.66811287477954151</v>
      </c>
      <c r="O353" s="74" t="s">
        <v>3967</v>
      </c>
      <c r="P353" s="74" t="s">
        <v>3968</v>
      </c>
      <c r="Q353" s="74" t="s">
        <v>3204</v>
      </c>
      <c r="R353" s="74" t="s">
        <v>3204</v>
      </c>
      <c r="S353" s="569" t="s">
        <v>105</v>
      </c>
      <c r="T353" s="85" t="s">
        <v>36</v>
      </c>
      <c r="U353" s="53" t="s">
        <v>2610</v>
      </c>
      <c r="V353" s="52"/>
    </row>
    <row r="354" spans="1:22" s="2" customFormat="1" ht="45" customHeight="1">
      <c r="A354" s="53">
        <v>282</v>
      </c>
      <c r="B354" s="1288" t="s">
        <v>2611</v>
      </c>
      <c r="C354" s="1289"/>
      <c r="D354" s="52" t="s">
        <v>2612</v>
      </c>
      <c r="E354" s="53" t="s">
        <v>208</v>
      </c>
      <c r="F354" s="53">
        <v>7840.35</v>
      </c>
      <c r="G354" s="53">
        <v>635</v>
      </c>
      <c r="H354" s="53">
        <v>4500</v>
      </c>
      <c r="I354" s="53">
        <v>4500</v>
      </c>
      <c r="J354" s="53"/>
      <c r="K354" s="67">
        <v>2051.63</v>
      </c>
      <c r="L354" s="67">
        <v>2500</v>
      </c>
      <c r="M354" s="65">
        <v>0.45591777777777781</v>
      </c>
      <c r="N354" s="65">
        <v>-0.37741555555555556</v>
      </c>
      <c r="O354" s="74" t="s">
        <v>3967</v>
      </c>
      <c r="P354" s="74" t="s">
        <v>3969</v>
      </c>
      <c r="Q354" s="74" t="s">
        <v>3204</v>
      </c>
      <c r="R354" s="74" t="s">
        <v>3204</v>
      </c>
      <c r="S354" s="569" t="s">
        <v>1333</v>
      </c>
      <c r="T354" s="570" t="s">
        <v>36</v>
      </c>
      <c r="U354" s="53" t="s">
        <v>2610</v>
      </c>
      <c r="V354" s="52"/>
    </row>
    <row r="355" spans="1:22" ht="45" customHeight="1">
      <c r="A355" s="53">
        <v>283</v>
      </c>
      <c r="B355" s="1288" t="s">
        <v>2613</v>
      </c>
      <c r="C355" s="1289"/>
      <c r="D355" s="52" t="s">
        <v>2614</v>
      </c>
      <c r="E355" s="53" t="s">
        <v>208</v>
      </c>
      <c r="F355" s="420">
        <v>19698</v>
      </c>
      <c r="G355" s="53"/>
      <c r="H355" s="53">
        <v>6000</v>
      </c>
      <c r="I355" s="53">
        <v>6000</v>
      </c>
      <c r="J355" s="53"/>
      <c r="K355" s="67">
        <v>3129.88</v>
      </c>
      <c r="L355" s="67">
        <v>3500</v>
      </c>
      <c r="M355" s="65">
        <v>0.5216466666666667</v>
      </c>
      <c r="N355" s="65">
        <v>-0.31168666666666667</v>
      </c>
      <c r="O355" s="74" t="s">
        <v>3967</v>
      </c>
      <c r="P355" s="74" t="s">
        <v>3970</v>
      </c>
      <c r="Q355" s="74" t="s">
        <v>3204</v>
      </c>
      <c r="R355" s="74" t="s">
        <v>3204</v>
      </c>
      <c r="S355" s="569" t="s">
        <v>2615</v>
      </c>
      <c r="T355" s="570" t="s">
        <v>90</v>
      </c>
      <c r="U355" s="420" t="s">
        <v>2610</v>
      </c>
      <c r="V355" s="52"/>
    </row>
    <row r="356" spans="1:22" ht="171">
      <c r="A356" s="53">
        <v>284</v>
      </c>
      <c r="B356" s="1288" t="s">
        <v>2616</v>
      </c>
      <c r="C356" s="1289"/>
      <c r="D356" s="52" t="s">
        <v>2617</v>
      </c>
      <c r="E356" s="53" t="s">
        <v>208</v>
      </c>
      <c r="F356" s="420">
        <v>68000</v>
      </c>
      <c r="G356" s="53">
        <v>100</v>
      </c>
      <c r="H356" s="53">
        <v>12000</v>
      </c>
      <c r="I356" s="53">
        <v>12000</v>
      </c>
      <c r="J356" s="53"/>
      <c r="K356" s="67">
        <v>9261</v>
      </c>
      <c r="L356" s="67">
        <v>9261</v>
      </c>
      <c r="M356" s="65">
        <v>0.77175000000000005</v>
      </c>
      <c r="N356" s="65">
        <v>-6.1583333333333323E-2</v>
      </c>
      <c r="O356" s="74" t="s">
        <v>3971</v>
      </c>
      <c r="P356" s="74" t="s">
        <v>3972</v>
      </c>
      <c r="Q356" s="74" t="s">
        <v>3204</v>
      </c>
      <c r="R356" s="74">
        <v>0</v>
      </c>
      <c r="S356" s="569" t="s">
        <v>2618</v>
      </c>
      <c r="T356" s="570" t="s">
        <v>331</v>
      </c>
      <c r="U356" s="420" t="s">
        <v>2619</v>
      </c>
      <c r="V356" s="52"/>
    </row>
    <row r="357" spans="1:22" ht="114">
      <c r="A357" s="53">
        <v>285</v>
      </c>
      <c r="B357" s="1288" t="s">
        <v>2620</v>
      </c>
      <c r="C357" s="1289"/>
      <c r="D357" s="566" t="s">
        <v>3973</v>
      </c>
      <c r="E357" s="53" t="s">
        <v>34</v>
      </c>
      <c r="F357" s="53">
        <v>29320</v>
      </c>
      <c r="G357" s="53">
        <v>20</v>
      </c>
      <c r="H357" s="53">
        <v>14300</v>
      </c>
      <c r="I357" s="53"/>
      <c r="J357" s="420">
        <v>14300</v>
      </c>
      <c r="K357" s="64">
        <v>420</v>
      </c>
      <c r="L357" s="64">
        <v>0</v>
      </c>
      <c r="M357" s="65">
        <v>2.937062937062937E-2</v>
      </c>
      <c r="N357" s="65">
        <v>-0.80396270396270397</v>
      </c>
      <c r="O357" s="74" t="s">
        <v>441</v>
      </c>
      <c r="P357" s="74" t="s">
        <v>3974</v>
      </c>
      <c r="Q357" s="74" t="s">
        <v>3204</v>
      </c>
      <c r="R357" s="74">
        <v>0</v>
      </c>
      <c r="S357" s="441" t="s">
        <v>2622</v>
      </c>
      <c r="T357" s="85" t="s">
        <v>106</v>
      </c>
      <c r="U357" s="420" t="s">
        <v>2623</v>
      </c>
      <c r="V357" s="533"/>
    </row>
    <row r="358" spans="1:22" ht="156.75">
      <c r="A358" s="53">
        <v>286</v>
      </c>
      <c r="B358" s="1288" t="s">
        <v>2624</v>
      </c>
      <c r="C358" s="1289"/>
      <c r="D358" s="567" t="s">
        <v>2625</v>
      </c>
      <c r="E358" s="420" t="s">
        <v>1717</v>
      </c>
      <c r="F358" s="53">
        <v>1280</v>
      </c>
      <c r="G358" s="53">
        <v>280</v>
      </c>
      <c r="H358" s="53">
        <v>1000</v>
      </c>
      <c r="I358" s="53">
        <v>1000</v>
      </c>
      <c r="J358" s="420"/>
      <c r="K358" s="64">
        <v>903.4</v>
      </c>
      <c r="L358" s="64">
        <v>0</v>
      </c>
      <c r="M358" s="65">
        <v>0.90339999999999998</v>
      </c>
      <c r="N358" s="65">
        <v>7.006666666666661E-2</v>
      </c>
      <c r="O358" s="74" t="s">
        <v>3975</v>
      </c>
      <c r="P358" s="74" t="s">
        <v>3976</v>
      </c>
      <c r="Q358" s="74" t="s">
        <v>3977</v>
      </c>
      <c r="R358" s="74" t="s">
        <v>3978</v>
      </c>
      <c r="S358" s="533" t="s">
        <v>105</v>
      </c>
      <c r="T358" s="85" t="s">
        <v>36</v>
      </c>
      <c r="U358" s="420" t="s">
        <v>3979</v>
      </c>
      <c r="V358" s="441"/>
    </row>
    <row r="359" spans="1:22" ht="71.25">
      <c r="A359" s="53">
        <v>287</v>
      </c>
      <c r="B359" s="1288" t="s">
        <v>2627</v>
      </c>
      <c r="C359" s="1289"/>
      <c r="D359" s="567" t="s">
        <v>2628</v>
      </c>
      <c r="E359" s="420" t="s">
        <v>48</v>
      </c>
      <c r="F359" s="53">
        <v>4897</v>
      </c>
      <c r="G359" s="53">
        <v>500</v>
      </c>
      <c r="H359" s="53">
        <v>2300</v>
      </c>
      <c r="I359" s="53">
        <v>1300</v>
      </c>
      <c r="J359" s="53">
        <v>1000</v>
      </c>
      <c r="K359" s="67">
        <v>1447</v>
      </c>
      <c r="L359" s="67">
        <v>2000</v>
      </c>
      <c r="M359" s="65">
        <v>0.62913043478260866</v>
      </c>
      <c r="N359" s="65">
        <v>-0.20420289855072471</v>
      </c>
      <c r="O359" s="74" t="s">
        <v>3980</v>
      </c>
      <c r="P359" s="74" t="s">
        <v>3981</v>
      </c>
      <c r="Q359" s="74" t="s">
        <v>3204</v>
      </c>
      <c r="R359" s="74" t="s">
        <v>3204</v>
      </c>
      <c r="S359" s="533" t="s">
        <v>2629</v>
      </c>
      <c r="T359" s="85" t="s">
        <v>160</v>
      </c>
      <c r="U359" s="420" t="s">
        <v>2630</v>
      </c>
      <c r="V359" s="441"/>
    </row>
    <row r="360" spans="1:22" ht="28.5">
      <c r="A360" s="53">
        <v>288</v>
      </c>
      <c r="B360" s="1288" t="s">
        <v>2631</v>
      </c>
      <c r="C360" s="1289"/>
      <c r="D360" s="567" t="s">
        <v>2632</v>
      </c>
      <c r="E360" s="420" t="s">
        <v>64</v>
      </c>
      <c r="F360" s="53">
        <v>20000</v>
      </c>
      <c r="G360" s="53"/>
      <c r="H360" s="53">
        <v>500</v>
      </c>
      <c r="I360" s="53">
        <v>500</v>
      </c>
      <c r="J360" s="53"/>
      <c r="K360" s="67">
        <v>0</v>
      </c>
      <c r="L360" s="67">
        <v>0</v>
      </c>
      <c r="M360" s="65">
        <v>0</v>
      </c>
      <c r="N360" s="65">
        <v>-0.83333333333333337</v>
      </c>
      <c r="O360" s="74" t="s">
        <v>3640</v>
      </c>
      <c r="P360" s="74" t="s">
        <v>3982</v>
      </c>
      <c r="Q360" s="74" t="s">
        <v>3204</v>
      </c>
      <c r="R360" s="74" t="s">
        <v>3204</v>
      </c>
      <c r="S360" s="533" t="s">
        <v>1893</v>
      </c>
      <c r="T360" s="420" t="s">
        <v>646</v>
      </c>
      <c r="U360" s="420" t="s">
        <v>3983</v>
      </c>
      <c r="V360" s="441"/>
    </row>
    <row r="361" spans="1:22" ht="28.5">
      <c r="A361" s="53">
        <v>289</v>
      </c>
      <c r="B361" s="1288" t="s">
        <v>2633</v>
      </c>
      <c r="C361" s="1289"/>
      <c r="D361" s="567" t="s">
        <v>2634</v>
      </c>
      <c r="E361" s="420" t="s">
        <v>34</v>
      </c>
      <c r="F361" s="53">
        <v>35000</v>
      </c>
      <c r="G361" s="53"/>
      <c r="H361" s="53">
        <v>15000</v>
      </c>
      <c r="I361" s="53"/>
      <c r="J361" s="420">
        <v>15000</v>
      </c>
      <c r="K361" s="64">
        <v>12536</v>
      </c>
      <c r="L361" s="64">
        <v>12536</v>
      </c>
      <c r="M361" s="65">
        <v>0.83573333333333333</v>
      </c>
      <c r="N361" s="65">
        <v>2.3999999999999577E-3</v>
      </c>
      <c r="O361" s="74" t="s">
        <v>441</v>
      </c>
      <c r="P361" s="74" t="s">
        <v>3984</v>
      </c>
      <c r="Q361" s="74" t="s">
        <v>3204</v>
      </c>
      <c r="R361" s="74" t="s">
        <v>3204</v>
      </c>
      <c r="S361" s="533" t="s">
        <v>89</v>
      </c>
      <c r="T361" s="85" t="s">
        <v>341</v>
      </c>
      <c r="U361" s="420" t="s">
        <v>1399</v>
      </c>
      <c r="V361" s="441"/>
    </row>
    <row r="362" spans="1:22" ht="28.5">
      <c r="A362" s="53">
        <v>290</v>
      </c>
      <c r="B362" s="1288" t="s">
        <v>2638</v>
      </c>
      <c r="C362" s="1289"/>
      <c r="D362" s="567" t="s">
        <v>2639</v>
      </c>
      <c r="E362" s="420" t="s">
        <v>1665</v>
      </c>
      <c r="F362" s="53">
        <v>30000</v>
      </c>
      <c r="G362" s="53">
        <v>15000</v>
      </c>
      <c r="H362" s="53">
        <v>15000</v>
      </c>
      <c r="I362" s="53"/>
      <c r="J362" s="420">
        <v>15000</v>
      </c>
      <c r="K362" s="64">
        <v>16000</v>
      </c>
      <c r="L362" s="64">
        <v>16000</v>
      </c>
      <c r="M362" s="65">
        <v>1.0666666666666667</v>
      </c>
      <c r="N362" s="65">
        <v>0.23333333333333328</v>
      </c>
      <c r="O362" s="74" t="s">
        <v>38</v>
      </c>
      <c r="P362" s="74" t="s">
        <v>3503</v>
      </c>
      <c r="Q362" s="74" t="s">
        <v>3204</v>
      </c>
      <c r="R362" s="74" t="s">
        <v>3204</v>
      </c>
      <c r="S362" s="533" t="s">
        <v>89</v>
      </c>
      <c r="T362" s="85" t="s">
        <v>36</v>
      </c>
      <c r="U362" s="53" t="s">
        <v>3342</v>
      </c>
      <c r="V362" s="441"/>
    </row>
    <row r="363" spans="1:22" ht="28.5">
      <c r="A363" s="53">
        <v>291</v>
      </c>
      <c r="B363" s="1288" t="s">
        <v>2640</v>
      </c>
      <c r="C363" s="1289"/>
      <c r="D363" s="554" t="s">
        <v>2641</v>
      </c>
      <c r="E363" s="555" t="s">
        <v>1665</v>
      </c>
      <c r="F363" s="555">
        <v>3864</v>
      </c>
      <c r="G363" s="53">
        <v>2396</v>
      </c>
      <c r="H363" s="53">
        <v>1468</v>
      </c>
      <c r="I363" s="53">
        <v>1468</v>
      </c>
      <c r="J363" s="420"/>
      <c r="K363" s="64">
        <v>1901</v>
      </c>
      <c r="L363" s="64">
        <v>0</v>
      </c>
      <c r="M363" s="65">
        <v>1.2949591280653951</v>
      </c>
      <c r="N363" s="65">
        <v>0.46162579473206178</v>
      </c>
      <c r="O363" s="74" t="s">
        <v>3985</v>
      </c>
      <c r="P363" s="74" t="s">
        <v>3986</v>
      </c>
      <c r="Q363" s="74" t="s">
        <v>3204</v>
      </c>
      <c r="R363" s="74" t="s">
        <v>3204</v>
      </c>
      <c r="S363" s="533" t="s">
        <v>105</v>
      </c>
      <c r="T363" s="85" t="s">
        <v>36</v>
      </c>
      <c r="U363" s="53" t="s">
        <v>1194</v>
      </c>
      <c r="V363" s="441"/>
    </row>
    <row r="364" spans="1:22" s="3" customFormat="1" ht="57">
      <c r="A364" s="53">
        <v>292</v>
      </c>
      <c r="B364" s="1288" t="s">
        <v>2642</v>
      </c>
      <c r="C364" s="1289"/>
      <c r="D364" s="441" t="s">
        <v>2643</v>
      </c>
      <c r="E364" s="420" t="s">
        <v>34</v>
      </c>
      <c r="F364" s="420">
        <v>9000</v>
      </c>
      <c r="G364" s="420"/>
      <c r="H364" s="420">
        <v>2000</v>
      </c>
      <c r="I364" s="420">
        <v>2000</v>
      </c>
      <c r="J364" s="420"/>
      <c r="K364" s="64">
        <v>1903</v>
      </c>
      <c r="L364" s="64">
        <v>1903</v>
      </c>
      <c r="M364" s="65">
        <v>0.95150000000000001</v>
      </c>
      <c r="N364" s="65">
        <v>0.11816666666666664</v>
      </c>
      <c r="O364" s="74" t="s">
        <v>38</v>
      </c>
      <c r="P364" s="74" t="s">
        <v>3987</v>
      </c>
      <c r="Q364" s="74" t="s">
        <v>3204</v>
      </c>
      <c r="R364" s="74" t="s">
        <v>3204</v>
      </c>
      <c r="S364" s="533" t="s">
        <v>2644</v>
      </c>
      <c r="T364" s="420" t="s">
        <v>160</v>
      </c>
      <c r="U364" s="420" t="s">
        <v>1415</v>
      </c>
      <c r="V364" s="52"/>
    </row>
    <row r="365" spans="1:22" s="3" customFormat="1" ht="28.5">
      <c r="A365" s="53">
        <v>293</v>
      </c>
      <c r="B365" s="1288" t="s">
        <v>2645</v>
      </c>
      <c r="C365" s="1289"/>
      <c r="D365" s="567" t="s">
        <v>2646</v>
      </c>
      <c r="E365" s="420" t="s">
        <v>34</v>
      </c>
      <c r="F365" s="53">
        <v>9000</v>
      </c>
      <c r="G365" s="53"/>
      <c r="H365" s="53">
        <v>4500</v>
      </c>
      <c r="I365" s="53"/>
      <c r="J365" s="420">
        <v>4500</v>
      </c>
      <c r="K365" s="64">
        <v>329</v>
      </c>
      <c r="L365" s="64">
        <v>329</v>
      </c>
      <c r="M365" s="65">
        <v>7.3111111111111113E-2</v>
      </c>
      <c r="N365" s="65">
        <v>-0.76022222222222224</v>
      </c>
      <c r="O365" s="74" t="s">
        <v>38</v>
      </c>
      <c r="P365" s="74" t="s">
        <v>3988</v>
      </c>
      <c r="Q365" s="74" t="s">
        <v>3204</v>
      </c>
      <c r="R365" s="74" t="s">
        <v>3204</v>
      </c>
      <c r="S365" s="533" t="s">
        <v>89</v>
      </c>
      <c r="T365" s="85" t="s">
        <v>341</v>
      </c>
      <c r="U365" s="420" t="s">
        <v>1399</v>
      </c>
      <c r="V365" s="441"/>
    </row>
    <row r="366" spans="1:22" s="3" customFormat="1" ht="28.5">
      <c r="A366" s="53">
        <v>294</v>
      </c>
      <c r="B366" s="1288" t="s">
        <v>2647</v>
      </c>
      <c r="C366" s="1289"/>
      <c r="D366" s="567" t="s">
        <v>2646</v>
      </c>
      <c r="E366" s="420" t="s">
        <v>34</v>
      </c>
      <c r="F366" s="53">
        <v>6000</v>
      </c>
      <c r="G366" s="53"/>
      <c r="H366" s="53">
        <v>3000</v>
      </c>
      <c r="I366" s="53"/>
      <c r="J366" s="420">
        <v>3000</v>
      </c>
      <c r="K366" s="64">
        <v>1000</v>
      </c>
      <c r="L366" s="64">
        <v>1000</v>
      </c>
      <c r="M366" s="65">
        <v>0.33333333333333331</v>
      </c>
      <c r="N366" s="65">
        <v>-0.5</v>
      </c>
      <c r="O366" s="74" t="s">
        <v>38</v>
      </c>
      <c r="P366" s="74" t="s">
        <v>3989</v>
      </c>
      <c r="Q366" s="74" t="s">
        <v>3204</v>
      </c>
      <c r="R366" s="74" t="s">
        <v>3204</v>
      </c>
      <c r="S366" s="533" t="s">
        <v>89</v>
      </c>
      <c r="T366" s="85" t="s">
        <v>341</v>
      </c>
      <c r="U366" s="420" t="s">
        <v>1399</v>
      </c>
      <c r="V366" s="441"/>
    </row>
    <row r="367" spans="1:22" s="3" customFormat="1" ht="42.75">
      <c r="A367" s="53">
        <v>295</v>
      </c>
      <c r="B367" s="1288" t="s">
        <v>2648</v>
      </c>
      <c r="C367" s="1289"/>
      <c r="D367" s="567" t="s">
        <v>2646</v>
      </c>
      <c r="E367" s="420" t="s">
        <v>34</v>
      </c>
      <c r="F367" s="53">
        <v>9000</v>
      </c>
      <c r="G367" s="53"/>
      <c r="H367" s="53">
        <v>4500</v>
      </c>
      <c r="I367" s="53"/>
      <c r="J367" s="420">
        <v>4500</v>
      </c>
      <c r="K367" s="64">
        <v>810</v>
      </c>
      <c r="L367" s="64">
        <v>810</v>
      </c>
      <c r="M367" s="65">
        <v>0.18</v>
      </c>
      <c r="N367" s="65">
        <v>-0.65333333333333332</v>
      </c>
      <c r="O367" s="74" t="s">
        <v>38</v>
      </c>
      <c r="P367" s="74" t="s">
        <v>3990</v>
      </c>
      <c r="Q367" s="74" t="s">
        <v>3204</v>
      </c>
      <c r="R367" s="74" t="s">
        <v>3204</v>
      </c>
      <c r="S367" s="533" t="s">
        <v>89</v>
      </c>
      <c r="T367" s="85" t="s">
        <v>341</v>
      </c>
      <c r="U367" s="420" t="s">
        <v>1399</v>
      </c>
      <c r="V367" s="441"/>
    </row>
    <row r="368" spans="1:22" s="3" customFormat="1" ht="28.5">
      <c r="A368" s="53">
        <v>296</v>
      </c>
      <c r="B368" s="1288" t="s">
        <v>2649</v>
      </c>
      <c r="C368" s="1289"/>
      <c r="D368" s="441" t="s">
        <v>2650</v>
      </c>
      <c r="E368" s="420" t="s">
        <v>48</v>
      </c>
      <c r="F368" s="420">
        <v>7000</v>
      </c>
      <c r="G368" s="420">
        <v>2000</v>
      </c>
      <c r="H368" s="420">
        <v>2300</v>
      </c>
      <c r="I368" s="420">
        <v>2300</v>
      </c>
      <c r="J368" s="420"/>
      <c r="K368" s="64">
        <v>2300</v>
      </c>
      <c r="L368" s="64">
        <v>2300</v>
      </c>
      <c r="M368" s="65">
        <v>1</v>
      </c>
      <c r="N368" s="65">
        <v>0.16666666666666663</v>
      </c>
      <c r="O368" s="74" t="s">
        <v>38</v>
      </c>
      <c r="P368" s="74" t="s">
        <v>3991</v>
      </c>
      <c r="Q368" s="74" t="s">
        <v>3204</v>
      </c>
      <c r="R368" s="74" t="s">
        <v>3204</v>
      </c>
      <c r="S368" s="533" t="s">
        <v>89</v>
      </c>
      <c r="T368" s="85" t="s">
        <v>36</v>
      </c>
      <c r="U368" s="420" t="s">
        <v>1399</v>
      </c>
      <c r="V368" s="441"/>
    </row>
    <row r="369" spans="1:22" s="12" customFormat="1" ht="42.75">
      <c r="A369" s="53">
        <v>297</v>
      </c>
      <c r="B369" s="1288" t="s">
        <v>2651</v>
      </c>
      <c r="C369" s="1289"/>
      <c r="D369" s="441" t="s">
        <v>2652</v>
      </c>
      <c r="E369" s="420" t="s">
        <v>1665</v>
      </c>
      <c r="F369" s="420">
        <v>3700</v>
      </c>
      <c r="G369" s="420">
        <v>2000</v>
      </c>
      <c r="H369" s="420">
        <v>1700</v>
      </c>
      <c r="I369" s="420">
        <v>1700</v>
      </c>
      <c r="J369" s="420"/>
      <c r="K369" s="64">
        <v>1700</v>
      </c>
      <c r="L369" s="64">
        <v>1700</v>
      </c>
      <c r="M369" s="65">
        <v>1</v>
      </c>
      <c r="N369" s="65">
        <v>0.16666666666666663</v>
      </c>
      <c r="O369" s="74" t="s">
        <v>38</v>
      </c>
      <c r="P369" s="74" t="s">
        <v>3992</v>
      </c>
      <c r="Q369" s="74" t="s">
        <v>3204</v>
      </c>
      <c r="R369" s="74" t="s">
        <v>3204</v>
      </c>
      <c r="S369" s="533" t="s">
        <v>2653</v>
      </c>
      <c r="T369" s="85" t="s">
        <v>36</v>
      </c>
      <c r="U369" s="420" t="s">
        <v>1399</v>
      </c>
      <c r="V369" s="441"/>
    </row>
    <row r="370" spans="1:22" s="2" customFormat="1" ht="71.25">
      <c r="A370" s="53">
        <v>298</v>
      </c>
      <c r="B370" s="1288" t="s">
        <v>2654</v>
      </c>
      <c r="C370" s="1289"/>
      <c r="D370" s="52" t="s">
        <v>2655</v>
      </c>
      <c r="E370" s="53" t="s">
        <v>34</v>
      </c>
      <c r="F370" s="53">
        <v>1500</v>
      </c>
      <c r="G370" s="53"/>
      <c r="H370" s="53">
        <v>500</v>
      </c>
      <c r="I370" s="420">
        <v>500</v>
      </c>
      <c r="J370" s="53"/>
      <c r="K370" s="67">
        <v>140</v>
      </c>
      <c r="L370" s="67">
        <v>140</v>
      </c>
      <c r="M370" s="65">
        <v>0.28000000000000003</v>
      </c>
      <c r="N370" s="65">
        <v>-0.55333333333333334</v>
      </c>
      <c r="O370" s="74" t="s">
        <v>38</v>
      </c>
      <c r="P370" s="74" t="s">
        <v>3993</v>
      </c>
      <c r="Q370" s="74" t="s">
        <v>3204</v>
      </c>
      <c r="R370" s="74">
        <v>0</v>
      </c>
      <c r="S370" s="533" t="s">
        <v>2656</v>
      </c>
      <c r="T370" s="85" t="s">
        <v>331</v>
      </c>
      <c r="U370" s="420" t="s">
        <v>3342</v>
      </c>
      <c r="V370" s="441"/>
    </row>
    <row r="371" spans="1:22" s="3" customFormat="1" ht="28.5">
      <c r="A371" s="53">
        <v>299</v>
      </c>
      <c r="B371" s="1288" t="s">
        <v>3994</v>
      </c>
      <c r="C371" s="1289"/>
      <c r="D371" s="52" t="s">
        <v>2658</v>
      </c>
      <c r="E371" s="53" t="s">
        <v>34</v>
      </c>
      <c r="F371" s="53">
        <v>3000</v>
      </c>
      <c r="G371" s="53"/>
      <c r="H371" s="53">
        <v>1000</v>
      </c>
      <c r="I371" s="420">
        <v>1000</v>
      </c>
      <c r="J371" s="53"/>
      <c r="K371" s="67">
        <v>500</v>
      </c>
      <c r="L371" s="67">
        <v>500</v>
      </c>
      <c r="M371" s="65">
        <v>0.5</v>
      </c>
      <c r="N371" s="65">
        <v>-0.33333333333333337</v>
      </c>
      <c r="O371" s="74" t="s">
        <v>38</v>
      </c>
      <c r="P371" s="74" t="s">
        <v>3995</v>
      </c>
      <c r="Q371" s="74" t="s">
        <v>3204</v>
      </c>
      <c r="R371" s="74">
        <v>0</v>
      </c>
      <c r="S371" s="533" t="s">
        <v>2656</v>
      </c>
      <c r="T371" s="85" t="s">
        <v>331</v>
      </c>
      <c r="U371" s="420" t="s">
        <v>3342</v>
      </c>
      <c r="V371" s="441"/>
    </row>
    <row r="372" spans="1:22" s="3" customFormat="1" ht="57">
      <c r="A372" s="53">
        <v>300</v>
      </c>
      <c r="B372" s="1288" t="s">
        <v>2660</v>
      </c>
      <c r="C372" s="1289"/>
      <c r="D372" s="52" t="s">
        <v>2655</v>
      </c>
      <c r="E372" s="53" t="s">
        <v>34</v>
      </c>
      <c r="F372" s="53">
        <v>1500</v>
      </c>
      <c r="G372" s="53"/>
      <c r="H372" s="53">
        <v>500</v>
      </c>
      <c r="I372" s="420"/>
      <c r="J372" s="420">
        <v>500</v>
      </c>
      <c r="K372" s="64">
        <v>650</v>
      </c>
      <c r="L372" s="64">
        <v>650</v>
      </c>
      <c r="M372" s="65">
        <v>1.3</v>
      </c>
      <c r="N372" s="65">
        <v>0.46666666666666667</v>
      </c>
      <c r="O372" s="74" t="s">
        <v>38</v>
      </c>
      <c r="P372" s="74" t="s">
        <v>3996</v>
      </c>
      <c r="Q372" s="74" t="s">
        <v>3204</v>
      </c>
      <c r="R372" s="74" t="s">
        <v>3204</v>
      </c>
      <c r="S372" s="533" t="s">
        <v>2656</v>
      </c>
      <c r="T372" s="85" t="s">
        <v>331</v>
      </c>
      <c r="U372" s="420" t="s">
        <v>3342</v>
      </c>
      <c r="V372" s="441"/>
    </row>
    <row r="373" spans="1:22" s="3" customFormat="1" ht="99.75">
      <c r="A373" s="53">
        <v>301</v>
      </c>
      <c r="B373" s="1288" t="s">
        <v>2661</v>
      </c>
      <c r="C373" s="1289"/>
      <c r="D373" s="567" t="s">
        <v>2662</v>
      </c>
      <c r="E373" s="420" t="s">
        <v>64</v>
      </c>
      <c r="F373" s="53">
        <v>9582.9599999999991</v>
      </c>
      <c r="G373" s="53"/>
      <c r="H373" s="53">
        <v>2606</v>
      </c>
      <c r="I373" s="53">
        <v>2606</v>
      </c>
      <c r="J373" s="420"/>
      <c r="K373" s="64">
        <v>100</v>
      </c>
      <c r="L373" s="64">
        <v>0</v>
      </c>
      <c r="M373" s="65">
        <v>3.8372985418265539E-2</v>
      </c>
      <c r="N373" s="65">
        <v>-0.79496034791506787</v>
      </c>
      <c r="O373" s="74" t="s">
        <v>3985</v>
      </c>
      <c r="P373" s="74" t="s">
        <v>3997</v>
      </c>
      <c r="Q373" s="74" t="s">
        <v>3204</v>
      </c>
      <c r="R373" s="74"/>
      <c r="S373" s="533" t="s">
        <v>3998</v>
      </c>
      <c r="T373" s="85" t="s">
        <v>271</v>
      </c>
      <c r="U373" s="420" t="s">
        <v>1194</v>
      </c>
      <c r="V373" s="441"/>
    </row>
    <row r="374" spans="1:22" s="2" customFormat="1" ht="142.5">
      <c r="A374" s="53">
        <v>302</v>
      </c>
      <c r="B374" s="1288" t="s">
        <v>2664</v>
      </c>
      <c r="C374" s="1289"/>
      <c r="D374" s="567" t="s">
        <v>2665</v>
      </c>
      <c r="E374" s="420" t="s">
        <v>208</v>
      </c>
      <c r="F374" s="53">
        <v>50000</v>
      </c>
      <c r="G374" s="53">
        <v>4000</v>
      </c>
      <c r="H374" s="53">
        <v>10000</v>
      </c>
      <c r="I374" s="53"/>
      <c r="J374" s="420">
        <v>10000</v>
      </c>
      <c r="K374" s="64">
        <v>30500</v>
      </c>
      <c r="L374" s="64">
        <v>0</v>
      </c>
      <c r="M374" s="65">
        <v>3.05</v>
      </c>
      <c r="N374" s="65">
        <v>2.2166666666666663</v>
      </c>
      <c r="O374" s="74" t="s">
        <v>3999</v>
      </c>
      <c r="P374" s="74" t="s">
        <v>4000</v>
      </c>
      <c r="Q374" s="74" t="s">
        <v>3204</v>
      </c>
      <c r="R374" s="74" t="s">
        <v>3204</v>
      </c>
      <c r="S374" s="533" t="s">
        <v>89</v>
      </c>
      <c r="T374" s="85" t="s">
        <v>36</v>
      </c>
      <c r="U374" s="420" t="s">
        <v>1194</v>
      </c>
      <c r="V374" s="441"/>
    </row>
    <row r="375" spans="1:22" s="2" customFormat="1" ht="28.5">
      <c r="A375" s="53">
        <v>303</v>
      </c>
      <c r="B375" s="1288" t="s">
        <v>2671</v>
      </c>
      <c r="C375" s="1289"/>
      <c r="D375" s="52" t="s">
        <v>2672</v>
      </c>
      <c r="E375" s="53" t="s">
        <v>208</v>
      </c>
      <c r="F375" s="420">
        <v>16000</v>
      </c>
      <c r="G375" s="53">
        <v>7000</v>
      </c>
      <c r="H375" s="53">
        <v>4500</v>
      </c>
      <c r="I375" s="53">
        <v>4500</v>
      </c>
      <c r="J375" s="53"/>
      <c r="K375" s="67">
        <v>3400</v>
      </c>
      <c r="L375" s="67">
        <v>1500</v>
      </c>
      <c r="M375" s="65">
        <v>0.75555555555555554</v>
      </c>
      <c r="N375" s="65">
        <v>-7.7777777777777835E-2</v>
      </c>
      <c r="O375" s="74" t="s">
        <v>4001</v>
      </c>
      <c r="P375" s="74" t="s">
        <v>4002</v>
      </c>
      <c r="Q375" s="74" t="s">
        <v>3204</v>
      </c>
      <c r="R375" s="74" t="s">
        <v>3204</v>
      </c>
      <c r="S375" s="569" t="s">
        <v>2673</v>
      </c>
      <c r="T375" s="570" t="s">
        <v>36</v>
      </c>
      <c r="U375" s="420" t="s">
        <v>1180</v>
      </c>
      <c r="V375" s="52"/>
    </row>
    <row r="376" spans="1:22" s="2" customFormat="1" ht="28.5">
      <c r="A376" s="53">
        <v>304</v>
      </c>
      <c r="B376" s="1288" t="s">
        <v>2674</v>
      </c>
      <c r="C376" s="1289"/>
      <c r="D376" s="441" t="s">
        <v>2675</v>
      </c>
      <c r="E376" s="420" t="s">
        <v>1665</v>
      </c>
      <c r="F376" s="420">
        <v>17500</v>
      </c>
      <c r="G376" s="420">
        <v>15300</v>
      </c>
      <c r="H376" s="420">
        <v>2200</v>
      </c>
      <c r="I376" s="420"/>
      <c r="J376" s="420">
        <v>2200</v>
      </c>
      <c r="K376" s="64">
        <v>2610</v>
      </c>
      <c r="L376" s="64">
        <v>2610</v>
      </c>
      <c r="M376" s="65">
        <v>1.1863636363636363</v>
      </c>
      <c r="N376" s="65">
        <v>0.35303030303030292</v>
      </c>
      <c r="O376" s="74" t="s">
        <v>4003</v>
      </c>
      <c r="P376" s="74" t="s">
        <v>4004</v>
      </c>
      <c r="Q376" s="74" t="s">
        <v>3204</v>
      </c>
      <c r="R376" s="74" t="s">
        <v>3204</v>
      </c>
      <c r="S376" s="569" t="s">
        <v>105</v>
      </c>
      <c r="T376" s="420" t="s">
        <v>36</v>
      </c>
      <c r="U376" s="420" t="s">
        <v>1415</v>
      </c>
      <c r="V376" s="441"/>
    </row>
    <row r="377" spans="1:22" s="1" customFormat="1" ht="28.5">
      <c r="A377" s="53">
        <v>305</v>
      </c>
      <c r="B377" s="1288" t="s">
        <v>2676</v>
      </c>
      <c r="C377" s="1289"/>
      <c r="D377" s="52" t="s">
        <v>2677</v>
      </c>
      <c r="E377" s="53" t="s">
        <v>1717</v>
      </c>
      <c r="F377" s="420">
        <v>1772</v>
      </c>
      <c r="G377" s="53">
        <v>900</v>
      </c>
      <c r="H377" s="53">
        <v>872</v>
      </c>
      <c r="I377" s="53">
        <v>872</v>
      </c>
      <c r="J377" s="53"/>
      <c r="K377" s="67">
        <v>872</v>
      </c>
      <c r="L377" s="67">
        <v>872</v>
      </c>
      <c r="M377" s="65">
        <v>1</v>
      </c>
      <c r="N377" s="65">
        <v>0.16666666666666663</v>
      </c>
      <c r="O377" s="74" t="s">
        <v>1336</v>
      </c>
      <c r="P377" s="74" t="s">
        <v>4005</v>
      </c>
      <c r="Q377" s="74" t="s">
        <v>3204</v>
      </c>
      <c r="R377" s="74" t="s">
        <v>3204</v>
      </c>
      <c r="S377" s="569" t="s">
        <v>105</v>
      </c>
      <c r="T377" s="570" t="s">
        <v>36</v>
      </c>
      <c r="U377" s="420" t="s">
        <v>1415</v>
      </c>
      <c r="V377" s="52"/>
    </row>
    <row r="378" spans="1:22" s="1" customFormat="1" ht="28.5">
      <c r="A378" s="53">
        <v>306</v>
      </c>
      <c r="B378" s="1288" t="s">
        <v>2678</v>
      </c>
      <c r="C378" s="1289"/>
      <c r="D378" s="52" t="s">
        <v>2679</v>
      </c>
      <c r="E378" s="53" t="s">
        <v>1717</v>
      </c>
      <c r="F378" s="420">
        <v>2682</v>
      </c>
      <c r="G378" s="53">
        <v>1320.3</v>
      </c>
      <c r="H378" s="53">
        <v>1362</v>
      </c>
      <c r="I378" s="53">
        <v>1362</v>
      </c>
      <c r="J378" s="53"/>
      <c r="K378" s="67">
        <v>1362.4</v>
      </c>
      <c r="L378" s="67">
        <v>1362</v>
      </c>
      <c r="M378" s="65">
        <v>1.0002936857562408</v>
      </c>
      <c r="N378" s="65">
        <v>0.16696035242290741</v>
      </c>
      <c r="O378" s="74" t="s">
        <v>1336</v>
      </c>
      <c r="P378" s="74" t="s">
        <v>4005</v>
      </c>
      <c r="Q378" s="74" t="s">
        <v>3204</v>
      </c>
      <c r="R378" s="74" t="s">
        <v>3204</v>
      </c>
      <c r="S378" s="569" t="s">
        <v>105</v>
      </c>
      <c r="T378" s="570" t="s">
        <v>36</v>
      </c>
      <c r="U378" s="420" t="s">
        <v>1415</v>
      </c>
      <c r="V378" s="52"/>
    </row>
    <row r="379" spans="1:22" s="2" customFormat="1" ht="28.5">
      <c r="A379" s="53">
        <v>307</v>
      </c>
      <c r="B379" s="1288" t="s">
        <v>2680</v>
      </c>
      <c r="C379" s="1289"/>
      <c r="D379" s="52" t="s">
        <v>2681</v>
      </c>
      <c r="E379" s="53" t="s">
        <v>34</v>
      </c>
      <c r="F379" s="420">
        <v>3000</v>
      </c>
      <c r="G379" s="53"/>
      <c r="H379" s="53">
        <v>1000</v>
      </c>
      <c r="I379" s="53">
        <v>1000</v>
      </c>
      <c r="J379" s="53"/>
      <c r="K379" s="67">
        <v>915</v>
      </c>
      <c r="L379" s="67">
        <v>915</v>
      </c>
      <c r="M379" s="65">
        <v>0.91500000000000004</v>
      </c>
      <c r="N379" s="65">
        <v>8.1666666666666665E-2</v>
      </c>
      <c r="O379" s="74" t="s">
        <v>38</v>
      </c>
      <c r="P379" s="74" t="s">
        <v>4006</v>
      </c>
      <c r="Q379" s="74" t="s">
        <v>3204</v>
      </c>
      <c r="R379" s="74" t="s">
        <v>3204</v>
      </c>
      <c r="S379" s="569" t="s">
        <v>2682</v>
      </c>
      <c r="T379" s="570" t="s">
        <v>123</v>
      </c>
      <c r="U379" s="420" t="s">
        <v>1415</v>
      </c>
      <c r="V379" s="52"/>
    </row>
    <row r="380" spans="1:22" s="5" customFormat="1" ht="28.5">
      <c r="A380" s="53">
        <v>308</v>
      </c>
      <c r="B380" s="1288" t="s">
        <v>2683</v>
      </c>
      <c r="C380" s="1289"/>
      <c r="D380" s="52" t="s">
        <v>2684</v>
      </c>
      <c r="E380" s="53" t="s">
        <v>1665</v>
      </c>
      <c r="F380" s="420">
        <v>2990</v>
      </c>
      <c r="G380" s="53">
        <v>2470</v>
      </c>
      <c r="H380" s="53">
        <v>520</v>
      </c>
      <c r="I380" s="53">
        <v>520</v>
      </c>
      <c r="J380" s="53"/>
      <c r="K380" s="67">
        <v>520</v>
      </c>
      <c r="L380" s="67">
        <v>520</v>
      </c>
      <c r="M380" s="65">
        <v>1</v>
      </c>
      <c r="N380" s="65">
        <v>0.16666666666666663</v>
      </c>
      <c r="O380" s="74" t="s">
        <v>38</v>
      </c>
      <c r="P380" s="74" t="s">
        <v>4007</v>
      </c>
      <c r="Q380" s="74" t="s">
        <v>3204</v>
      </c>
      <c r="R380" s="74" t="s">
        <v>3204</v>
      </c>
      <c r="S380" s="533" t="s">
        <v>89</v>
      </c>
      <c r="T380" s="85" t="s">
        <v>36</v>
      </c>
      <c r="U380" s="420" t="s">
        <v>1381</v>
      </c>
      <c r="V380" s="52"/>
    </row>
    <row r="381" spans="1:22" s="2" customFormat="1" ht="28.5">
      <c r="A381" s="53">
        <v>309</v>
      </c>
      <c r="B381" s="1288" t="s">
        <v>2685</v>
      </c>
      <c r="C381" s="1289"/>
      <c r="D381" s="52" t="s">
        <v>2686</v>
      </c>
      <c r="E381" s="53" t="s">
        <v>34</v>
      </c>
      <c r="F381" s="420">
        <v>20000</v>
      </c>
      <c r="G381" s="53"/>
      <c r="H381" s="53">
        <v>5000</v>
      </c>
      <c r="I381" s="53"/>
      <c r="J381" s="53">
        <v>5000</v>
      </c>
      <c r="K381" s="67">
        <v>4050</v>
      </c>
      <c r="L381" s="67">
        <v>4050</v>
      </c>
      <c r="M381" s="65">
        <v>0.81</v>
      </c>
      <c r="N381" s="65">
        <v>-2.3333333333333317E-2</v>
      </c>
      <c r="O381" s="74" t="s">
        <v>38</v>
      </c>
      <c r="P381" s="74" t="s">
        <v>4008</v>
      </c>
      <c r="Q381" s="74" t="s">
        <v>3204</v>
      </c>
      <c r="R381" s="74" t="s">
        <v>3204</v>
      </c>
      <c r="S381" s="533" t="s">
        <v>89</v>
      </c>
      <c r="T381" s="85" t="s">
        <v>450</v>
      </c>
      <c r="U381" s="420" t="s">
        <v>1381</v>
      </c>
      <c r="V381" s="52"/>
    </row>
    <row r="382" spans="1:22" s="1" customFormat="1" ht="213.75">
      <c r="A382" s="53">
        <v>310</v>
      </c>
      <c r="B382" s="1288" t="s">
        <v>2687</v>
      </c>
      <c r="C382" s="1289"/>
      <c r="D382" s="567" t="s">
        <v>4009</v>
      </c>
      <c r="E382" s="420" t="s">
        <v>208</v>
      </c>
      <c r="F382" s="53">
        <v>3575</v>
      </c>
      <c r="G382" s="53">
        <v>200</v>
      </c>
      <c r="H382" s="53">
        <v>3375</v>
      </c>
      <c r="I382" s="53">
        <v>3375</v>
      </c>
      <c r="J382" s="420"/>
      <c r="K382" s="64">
        <v>859</v>
      </c>
      <c r="L382" s="64">
        <v>3375</v>
      </c>
      <c r="M382" s="65">
        <v>0.25451851851851853</v>
      </c>
      <c r="N382" s="65">
        <v>-0.57881481481481489</v>
      </c>
      <c r="O382" s="74" t="s">
        <v>4010</v>
      </c>
      <c r="P382" s="74" t="s">
        <v>4011</v>
      </c>
      <c r="Q382" s="74" t="s">
        <v>3204</v>
      </c>
      <c r="R382" s="74" t="s">
        <v>3204</v>
      </c>
      <c r="S382" s="533" t="s">
        <v>89</v>
      </c>
      <c r="T382" s="85" t="s">
        <v>271</v>
      </c>
      <c r="U382" s="420" t="s">
        <v>1556</v>
      </c>
      <c r="V382" s="441"/>
    </row>
    <row r="383" spans="1:22" s="6" customFormat="1" ht="99.75">
      <c r="A383" s="53">
        <v>311</v>
      </c>
      <c r="B383" s="1288" t="s">
        <v>4012</v>
      </c>
      <c r="C383" s="1289"/>
      <c r="D383" s="567" t="s">
        <v>2690</v>
      </c>
      <c r="E383" s="420" t="s">
        <v>34</v>
      </c>
      <c r="F383" s="53">
        <v>8000</v>
      </c>
      <c r="G383" s="53"/>
      <c r="H383" s="53">
        <v>1500</v>
      </c>
      <c r="I383" s="53">
        <v>1500</v>
      </c>
      <c r="J383" s="420"/>
      <c r="K383" s="64">
        <v>820</v>
      </c>
      <c r="L383" s="64">
        <v>1500</v>
      </c>
      <c r="M383" s="65">
        <v>0.54666666666666663</v>
      </c>
      <c r="N383" s="65">
        <v>-0.28666666666666674</v>
      </c>
      <c r="O383" s="74" t="s">
        <v>4013</v>
      </c>
      <c r="P383" s="74" t="s">
        <v>4014</v>
      </c>
      <c r="Q383" s="74" t="s">
        <v>3204</v>
      </c>
      <c r="R383" s="74" t="s">
        <v>3204</v>
      </c>
      <c r="S383" s="533" t="s">
        <v>2691</v>
      </c>
      <c r="T383" s="85" t="s">
        <v>404</v>
      </c>
      <c r="U383" s="420" t="s">
        <v>1556</v>
      </c>
      <c r="V383" s="441"/>
    </row>
    <row r="384" spans="1:22" s="6" customFormat="1" ht="24.95" customHeight="1">
      <c r="A384" s="506" t="s">
        <v>190</v>
      </c>
      <c r="B384" s="1300" t="s">
        <v>4015</v>
      </c>
      <c r="C384" s="1301"/>
      <c r="D384" s="567"/>
      <c r="E384" s="420"/>
      <c r="F384" s="506">
        <v>485405</v>
      </c>
      <c r="G384" s="506">
        <v>67782</v>
      </c>
      <c r="H384" s="506">
        <v>59065</v>
      </c>
      <c r="I384" s="506">
        <v>26165</v>
      </c>
      <c r="J384" s="506">
        <v>32900</v>
      </c>
      <c r="K384" s="61">
        <v>46333.177900000002</v>
      </c>
      <c r="L384" s="61">
        <v>44110.646999999997</v>
      </c>
      <c r="M384" s="59">
        <v>0.78444388216371796</v>
      </c>
      <c r="N384" s="59">
        <v>-4.8889451169615405E-2</v>
      </c>
      <c r="O384" s="74"/>
      <c r="P384" s="74"/>
      <c r="Q384" s="74"/>
      <c r="R384" s="74"/>
      <c r="S384" s="533"/>
      <c r="T384" s="85"/>
      <c r="U384" s="420"/>
      <c r="V384" s="441"/>
    </row>
    <row r="385" spans="1:22" s="1" customFormat="1" ht="99.75">
      <c r="A385" s="53">
        <v>312</v>
      </c>
      <c r="B385" s="1288" t="s">
        <v>2694</v>
      </c>
      <c r="C385" s="1289"/>
      <c r="D385" s="52" t="s">
        <v>2695</v>
      </c>
      <c r="E385" s="53" t="s">
        <v>208</v>
      </c>
      <c r="F385" s="53">
        <v>5507</v>
      </c>
      <c r="G385" s="53">
        <v>250</v>
      </c>
      <c r="H385" s="53">
        <v>1800</v>
      </c>
      <c r="I385" s="53">
        <v>1800</v>
      </c>
      <c r="J385" s="53"/>
      <c r="K385" s="67">
        <v>153.64699999999999</v>
      </c>
      <c r="L385" s="67">
        <v>153.64699999999999</v>
      </c>
      <c r="M385" s="65">
        <v>8.5359444444444446E-2</v>
      </c>
      <c r="N385" s="65">
        <v>-0.74797388888888894</v>
      </c>
      <c r="O385" s="74" t="s">
        <v>4016</v>
      </c>
      <c r="P385" s="74" t="s">
        <v>4017</v>
      </c>
      <c r="Q385" s="74" t="s">
        <v>3204</v>
      </c>
      <c r="R385" s="74" t="s">
        <v>3204</v>
      </c>
      <c r="S385" s="84" t="s">
        <v>254</v>
      </c>
      <c r="T385" s="85" t="s">
        <v>4018</v>
      </c>
      <c r="U385" s="53" t="s">
        <v>4019</v>
      </c>
      <c r="V385" s="52" t="s">
        <v>2697</v>
      </c>
    </row>
    <row r="386" spans="1:22" s="3" customFormat="1" ht="28.5">
      <c r="A386" s="53">
        <v>313</v>
      </c>
      <c r="B386" s="1288" t="s">
        <v>2698</v>
      </c>
      <c r="C386" s="1289"/>
      <c r="D386" s="441" t="s">
        <v>2699</v>
      </c>
      <c r="E386" s="420" t="s">
        <v>599</v>
      </c>
      <c r="F386" s="420">
        <v>320000</v>
      </c>
      <c r="G386" s="420">
        <v>59800</v>
      </c>
      <c r="H386" s="420">
        <v>20000</v>
      </c>
      <c r="I386" s="420"/>
      <c r="J386" s="420">
        <v>20000</v>
      </c>
      <c r="K386" s="64">
        <v>20000</v>
      </c>
      <c r="L386" s="64">
        <v>20000</v>
      </c>
      <c r="M386" s="65">
        <v>1</v>
      </c>
      <c r="N386" s="65">
        <v>0.16666666666666663</v>
      </c>
      <c r="O386" s="74" t="s">
        <v>38</v>
      </c>
      <c r="P386" s="74" t="s">
        <v>4020</v>
      </c>
      <c r="Q386" s="74" t="s">
        <v>3204</v>
      </c>
      <c r="R386" s="74" t="s">
        <v>3204</v>
      </c>
      <c r="S386" s="533" t="s">
        <v>2700</v>
      </c>
      <c r="T386" s="85" t="s">
        <v>36</v>
      </c>
      <c r="U386" s="420" t="s">
        <v>1399</v>
      </c>
      <c r="V386" s="441"/>
    </row>
    <row r="387" spans="1:22" s="3" customFormat="1" ht="28.5">
      <c r="A387" s="53">
        <v>314</v>
      </c>
      <c r="B387" s="1288" t="s">
        <v>2701</v>
      </c>
      <c r="C387" s="1289"/>
      <c r="D387" s="52" t="s">
        <v>2702</v>
      </c>
      <c r="E387" s="53" t="s">
        <v>208</v>
      </c>
      <c r="F387" s="53">
        <v>5991</v>
      </c>
      <c r="G387" s="53">
        <v>248</v>
      </c>
      <c r="H387" s="53">
        <v>3000</v>
      </c>
      <c r="I387" s="53">
        <v>3000</v>
      </c>
      <c r="J387" s="53"/>
      <c r="K387" s="67">
        <v>100</v>
      </c>
      <c r="L387" s="67">
        <v>100</v>
      </c>
      <c r="M387" s="65">
        <v>3.3333333333333333E-2</v>
      </c>
      <c r="N387" s="65">
        <v>-0.8</v>
      </c>
      <c r="O387" s="74" t="s">
        <v>38</v>
      </c>
      <c r="P387" s="74" t="s">
        <v>4021</v>
      </c>
      <c r="Q387" s="74" t="s">
        <v>3204</v>
      </c>
      <c r="R387" s="74" t="s">
        <v>3204</v>
      </c>
      <c r="S387" s="84" t="s">
        <v>2703</v>
      </c>
      <c r="T387" s="85" t="s">
        <v>36</v>
      </c>
      <c r="U387" s="53" t="s">
        <v>1399</v>
      </c>
      <c r="V387" s="52"/>
    </row>
    <row r="388" spans="1:22" s="1" customFormat="1" ht="28.5">
      <c r="A388" s="53">
        <v>315</v>
      </c>
      <c r="B388" s="1288" t="s">
        <v>2704</v>
      </c>
      <c r="C388" s="1289"/>
      <c r="D388" s="52" t="s">
        <v>2705</v>
      </c>
      <c r="E388" s="53" t="s">
        <v>208</v>
      </c>
      <c r="F388" s="53">
        <v>815</v>
      </c>
      <c r="G388" s="53">
        <v>20</v>
      </c>
      <c r="H388" s="53">
        <v>795</v>
      </c>
      <c r="I388" s="53">
        <v>795</v>
      </c>
      <c r="J388" s="53"/>
      <c r="K388" s="67">
        <v>400</v>
      </c>
      <c r="L388" s="67">
        <v>400</v>
      </c>
      <c r="M388" s="65">
        <v>0.50314465408805031</v>
      </c>
      <c r="N388" s="65">
        <v>-0.33018867924528306</v>
      </c>
      <c r="O388" s="74" t="s">
        <v>38</v>
      </c>
      <c r="P388" s="74" t="s">
        <v>4022</v>
      </c>
      <c r="Q388" s="74" t="s">
        <v>3204</v>
      </c>
      <c r="R388" s="74" t="s">
        <v>3204</v>
      </c>
      <c r="S388" s="84" t="s">
        <v>2706</v>
      </c>
      <c r="T388" s="85" t="s">
        <v>36</v>
      </c>
      <c r="U388" s="420" t="s">
        <v>1399</v>
      </c>
      <c r="V388" s="52"/>
    </row>
    <row r="389" spans="1:22" s="3" customFormat="1" ht="28.5">
      <c r="A389" s="53">
        <v>316</v>
      </c>
      <c r="B389" s="1288" t="s">
        <v>2707</v>
      </c>
      <c r="C389" s="1289"/>
      <c r="D389" s="52" t="s">
        <v>2708</v>
      </c>
      <c r="E389" s="53">
        <v>2017</v>
      </c>
      <c r="F389" s="53">
        <v>10400</v>
      </c>
      <c r="G389" s="420"/>
      <c r="H389" s="53">
        <v>10400</v>
      </c>
      <c r="I389" s="53"/>
      <c r="J389" s="53">
        <v>10400</v>
      </c>
      <c r="K389" s="67">
        <v>9447</v>
      </c>
      <c r="L389" s="67">
        <v>9447</v>
      </c>
      <c r="M389" s="65">
        <v>0.90836538461538463</v>
      </c>
      <c r="N389" s="65">
        <v>7.503205128205126E-2</v>
      </c>
      <c r="O389" s="74" t="s">
        <v>38</v>
      </c>
      <c r="P389" s="74" t="s">
        <v>4023</v>
      </c>
      <c r="Q389" s="74" t="s">
        <v>3204</v>
      </c>
      <c r="R389" s="74" t="s">
        <v>3204</v>
      </c>
      <c r="S389" s="533" t="s">
        <v>105</v>
      </c>
      <c r="T389" s="85" t="s">
        <v>271</v>
      </c>
      <c r="U389" s="53" t="s">
        <v>1399</v>
      </c>
      <c r="V389" s="441"/>
    </row>
    <row r="390" spans="1:22" s="1" customFormat="1" ht="185.25">
      <c r="A390" s="53">
        <v>317</v>
      </c>
      <c r="B390" s="1288" t="s">
        <v>2711</v>
      </c>
      <c r="C390" s="1289"/>
      <c r="D390" s="567" t="s">
        <v>2712</v>
      </c>
      <c r="E390" s="420" t="s">
        <v>239</v>
      </c>
      <c r="F390" s="53">
        <v>38170</v>
      </c>
      <c r="G390" s="53">
        <v>64</v>
      </c>
      <c r="H390" s="53">
        <v>4500</v>
      </c>
      <c r="I390" s="53">
        <v>2000</v>
      </c>
      <c r="J390" s="420">
        <v>2500</v>
      </c>
      <c r="K390" s="64">
        <v>2010.6709000000001</v>
      </c>
      <c r="L390" s="64">
        <v>0</v>
      </c>
      <c r="M390" s="65">
        <v>0.44681575555555558</v>
      </c>
      <c r="N390" s="65">
        <v>-0.38651757777777779</v>
      </c>
      <c r="O390" s="74" t="s">
        <v>4024</v>
      </c>
      <c r="P390" s="74" t="s">
        <v>4025</v>
      </c>
      <c r="Q390" s="74" t="s">
        <v>4026</v>
      </c>
      <c r="R390" s="74" t="s">
        <v>3912</v>
      </c>
      <c r="S390" s="533" t="s">
        <v>2204</v>
      </c>
      <c r="T390" s="85" t="s">
        <v>450</v>
      </c>
      <c r="U390" s="420" t="s">
        <v>1194</v>
      </c>
      <c r="V390" s="441"/>
    </row>
    <row r="391" spans="1:22" s="3" customFormat="1" ht="85.5">
      <c r="A391" s="53">
        <v>318</v>
      </c>
      <c r="B391" s="1288" t="s">
        <v>2714</v>
      </c>
      <c r="C391" s="1289"/>
      <c r="D391" s="567" t="s">
        <v>2715</v>
      </c>
      <c r="E391" s="420" t="s">
        <v>1151</v>
      </c>
      <c r="F391" s="53">
        <v>25000</v>
      </c>
      <c r="G391" s="53">
        <v>7000</v>
      </c>
      <c r="H391" s="53">
        <v>5000</v>
      </c>
      <c r="I391" s="53">
        <v>5000</v>
      </c>
      <c r="J391" s="420"/>
      <c r="K391" s="64">
        <v>3700</v>
      </c>
      <c r="L391" s="64">
        <v>0</v>
      </c>
      <c r="M391" s="65">
        <v>0.74</v>
      </c>
      <c r="N391" s="65">
        <v>-9.3333333333333379E-2</v>
      </c>
      <c r="O391" s="74" t="s">
        <v>4027</v>
      </c>
      <c r="P391" s="74" t="s">
        <v>4028</v>
      </c>
      <c r="Q391" s="74" t="s">
        <v>3204</v>
      </c>
      <c r="R391" s="74">
        <v>0</v>
      </c>
      <c r="S391" s="441" t="s">
        <v>4029</v>
      </c>
      <c r="T391" s="85" t="s">
        <v>36</v>
      </c>
      <c r="U391" s="420" t="s">
        <v>1194</v>
      </c>
      <c r="V391" s="441"/>
    </row>
    <row r="392" spans="1:22" s="3" customFormat="1" ht="57">
      <c r="A392" s="53">
        <v>319</v>
      </c>
      <c r="B392" s="1288" t="s">
        <v>693</v>
      </c>
      <c r="C392" s="1289"/>
      <c r="D392" s="52" t="s">
        <v>694</v>
      </c>
      <c r="E392" s="420" t="s">
        <v>48</v>
      </c>
      <c r="F392" s="53">
        <v>2761</v>
      </c>
      <c r="G392" s="420">
        <v>200</v>
      </c>
      <c r="H392" s="420">
        <v>2070</v>
      </c>
      <c r="I392" s="420">
        <v>2070</v>
      </c>
      <c r="J392" s="420"/>
      <c r="K392" s="64">
        <v>1405.86</v>
      </c>
      <c r="L392" s="64">
        <v>2980</v>
      </c>
      <c r="M392" s="65">
        <v>0.67915942028985499</v>
      </c>
      <c r="N392" s="65">
        <v>-0.15417391304347838</v>
      </c>
      <c r="O392" s="74" t="s">
        <v>4030</v>
      </c>
      <c r="P392" s="74" t="s">
        <v>4031</v>
      </c>
      <c r="Q392" s="74" t="s">
        <v>4032</v>
      </c>
      <c r="R392" s="74" t="s">
        <v>3840</v>
      </c>
      <c r="S392" s="533" t="s">
        <v>89</v>
      </c>
      <c r="T392" s="420" t="s">
        <v>90</v>
      </c>
      <c r="U392" s="53" t="s">
        <v>1415</v>
      </c>
      <c r="V392" s="52"/>
    </row>
    <row r="393" spans="1:22" s="1" customFormat="1" ht="71.25">
      <c r="A393" s="53">
        <v>320</v>
      </c>
      <c r="B393" s="1288" t="s">
        <v>2717</v>
      </c>
      <c r="C393" s="1289"/>
      <c r="D393" s="567" t="s">
        <v>2718</v>
      </c>
      <c r="E393" s="420" t="s">
        <v>64</v>
      </c>
      <c r="F393" s="53">
        <v>69674</v>
      </c>
      <c r="G393" s="53"/>
      <c r="H393" s="53">
        <v>10000</v>
      </c>
      <c r="I393" s="53">
        <v>10000</v>
      </c>
      <c r="J393" s="420"/>
      <c r="K393" s="64">
        <v>8130</v>
      </c>
      <c r="L393" s="64">
        <v>8130</v>
      </c>
      <c r="M393" s="65">
        <v>0.81299999999999994</v>
      </c>
      <c r="N393" s="65">
        <v>-2.0333333333333425E-2</v>
      </c>
      <c r="O393" s="74" t="s">
        <v>38</v>
      </c>
      <c r="P393" s="74" t="s">
        <v>4033</v>
      </c>
      <c r="Q393" s="74" t="s">
        <v>3204</v>
      </c>
      <c r="R393" s="74" t="s">
        <v>3204</v>
      </c>
      <c r="S393" s="533" t="s">
        <v>2719</v>
      </c>
      <c r="T393" s="85" t="s">
        <v>331</v>
      </c>
      <c r="U393" s="420" t="s">
        <v>1381</v>
      </c>
      <c r="V393" s="441"/>
    </row>
    <row r="394" spans="1:22" s="3" customFormat="1" ht="57">
      <c r="A394" s="53">
        <v>321</v>
      </c>
      <c r="B394" s="1288" t="s">
        <v>2720</v>
      </c>
      <c r="C394" s="1289"/>
      <c r="D394" s="567" t="s">
        <v>2721</v>
      </c>
      <c r="E394" s="420" t="s">
        <v>56</v>
      </c>
      <c r="F394" s="53">
        <v>7087</v>
      </c>
      <c r="G394" s="53">
        <v>200</v>
      </c>
      <c r="H394" s="53">
        <v>1500</v>
      </c>
      <c r="I394" s="53">
        <v>1500</v>
      </c>
      <c r="J394" s="420"/>
      <c r="K394" s="64">
        <v>986</v>
      </c>
      <c r="L394" s="64">
        <v>2900</v>
      </c>
      <c r="M394" s="65">
        <v>0.65733333333333333</v>
      </c>
      <c r="N394" s="65">
        <v>-0.17600000000000005</v>
      </c>
      <c r="O394" s="74" t="s">
        <v>3637</v>
      </c>
      <c r="P394" s="74" t="s">
        <v>4034</v>
      </c>
      <c r="Q394" s="74" t="s">
        <v>3204</v>
      </c>
      <c r="R394" s="74" t="s">
        <v>3204</v>
      </c>
      <c r="S394" s="533" t="s">
        <v>89</v>
      </c>
      <c r="T394" s="85" t="s">
        <v>90</v>
      </c>
      <c r="U394" s="420" t="s">
        <v>1556</v>
      </c>
      <c r="V394" s="441"/>
    </row>
    <row r="395" spans="1:22" s="3" customFormat="1" ht="24.95" customHeight="1">
      <c r="A395" s="506" t="s">
        <v>872</v>
      </c>
      <c r="B395" s="1300" t="s">
        <v>2722</v>
      </c>
      <c r="C395" s="1301"/>
      <c r="D395" s="567"/>
      <c r="E395" s="420"/>
      <c r="F395" s="506">
        <v>361335</v>
      </c>
      <c r="G395" s="506">
        <v>290836</v>
      </c>
      <c r="H395" s="506">
        <v>50430</v>
      </c>
      <c r="I395" s="506">
        <v>50430</v>
      </c>
      <c r="J395" s="506">
        <v>0</v>
      </c>
      <c r="K395" s="61">
        <v>60318</v>
      </c>
      <c r="L395" s="61">
        <v>66318</v>
      </c>
      <c r="M395" s="59">
        <v>1.196073765615705</v>
      </c>
      <c r="N395" s="59">
        <v>0.36274043228237163</v>
      </c>
      <c r="O395" s="74"/>
      <c r="P395" s="74"/>
      <c r="Q395" s="74"/>
      <c r="R395" s="74"/>
      <c r="S395" s="533"/>
      <c r="T395" s="85"/>
      <c r="U395" s="420"/>
      <c r="V395" s="441"/>
    </row>
    <row r="396" spans="1:22" s="3" customFormat="1" ht="128.25">
      <c r="A396" s="53">
        <v>322</v>
      </c>
      <c r="B396" s="1302" t="s">
        <v>2723</v>
      </c>
      <c r="C396" s="1303"/>
      <c r="D396" s="441" t="s">
        <v>2724</v>
      </c>
      <c r="E396" s="420" t="s">
        <v>1668</v>
      </c>
      <c r="F396" s="420">
        <v>293481</v>
      </c>
      <c r="G396" s="420">
        <v>257100</v>
      </c>
      <c r="H396" s="420">
        <v>36380</v>
      </c>
      <c r="I396" s="420">
        <v>36380</v>
      </c>
      <c r="J396" s="420"/>
      <c r="K396" s="64">
        <v>36380</v>
      </c>
      <c r="L396" s="64">
        <v>36380</v>
      </c>
      <c r="M396" s="65">
        <v>1</v>
      </c>
      <c r="N396" s="65">
        <v>0.16666666666666663</v>
      </c>
      <c r="O396" s="74" t="s">
        <v>38</v>
      </c>
      <c r="P396" s="74" t="s">
        <v>4035</v>
      </c>
      <c r="Q396" s="74" t="s">
        <v>3204</v>
      </c>
      <c r="R396" s="74" t="s">
        <v>3204</v>
      </c>
      <c r="S396" s="533" t="s">
        <v>2725</v>
      </c>
      <c r="T396" s="85" t="s">
        <v>36</v>
      </c>
      <c r="U396" s="420" t="s">
        <v>1399</v>
      </c>
      <c r="V396" s="441"/>
    </row>
    <row r="397" spans="1:22" s="1" customFormat="1" ht="42.75">
      <c r="A397" s="53">
        <v>323</v>
      </c>
      <c r="B397" s="1302" t="s">
        <v>2726</v>
      </c>
      <c r="C397" s="1303"/>
      <c r="D397" s="52" t="s">
        <v>2727</v>
      </c>
      <c r="E397" s="53" t="s">
        <v>1717</v>
      </c>
      <c r="F397" s="53">
        <v>1550</v>
      </c>
      <c r="G397" s="53">
        <v>500</v>
      </c>
      <c r="H397" s="53">
        <v>1050</v>
      </c>
      <c r="I397" s="420">
        <v>1050</v>
      </c>
      <c r="J397" s="420"/>
      <c r="K397" s="64">
        <v>1005</v>
      </c>
      <c r="L397" s="64">
        <v>1005</v>
      </c>
      <c r="M397" s="65">
        <v>0.95714285714285718</v>
      </c>
      <c r="N397" s="65">
        <v>0.12380952380952381</v>
      </c>
      <c r="O397" s="74" t="s">
        <v>38</v>
      </c>
      <c r="P397" s="74" t="s">
        <v>4036</v>
      </c>
      <c r="Q397" s="74" t="s">
        <v>3204</v>
      </c>
      <c r="R397" s="74" t="s">
        <v>3204</v>
      </c>
      <c r="S397" s="417" t="s">
        <v>2047</v>
      </c>
      <c r="T397" s="85" t="s">
        <v>36</v>
      </c>
      <c r="U397" s="53" t="s">
        <v>3342</v>
      </c>
      <c r="V397" s="441"/>
    </row>
    <row r="398" spans="1:22" s="2" customFormat="1" ht="171">
      <c r="A398" s="53">
        <v>324</v>
      </c>
      <c r="B398" s="1302" t="s">
        <v>2729</v>
      </c>
      <c r="C398" s="1303"/>
      <c r="D398" s="52" t="s">
        <v>2730</v>
      </c>
      <c r="E398" s="53" t="s">
        <v>34</v>
      </c>
      <c r="F398" s="53">
        <v>8068</v>
      </c>
      <c r="G398" s="53"/>
      <c r="H398" s="53">
        <v>3000</v>
      </c>
      <c r="I398" s="420">
        <v>3000</v>
      </c>
      <c r="J398" s="53"/>
      <c r="K398" s="67">
        <v>900</v>
      </c>
      <c r="L398" s="67">
        <v>6900</v>
      </c>
      <c r="M398" s="65">
        <v>0.3</v>
      </c>
      <c r="N398" s="65">
        <v>-0.53333333333333344</v>
      </c>
      <c r="O398" s="74" t="s">
        <v>4037</v>
      </c>
      <c r="P398" s="74" t="s">
        <v>4038</v>
      </c>
      <c r="Q398" s="74" t="s">
        <v>3204</v>
      </c>
      <c r="R398" s="74" t="s">
        <v>3204</v>
      </c>
      <c r="S398" s="533" t="s">
        <v>89</v>
      </c>
      <c r="T398" s="85" t="s">
        <v>160</v>
      </c>
      <c r="U398" s="53" t="s">
        <v>1180</v>
      </c>
      <c r="V398" s="441"/>
    </row>
    <row r="399" spans="1:22" s="2" customFormat="1" ht="108" customHeight="1">
      <c r="A399" s="53">
        <v>325</v>
      </c>
      <c r="B399" s="1302" t="s">
        <v>2731</v>
      </c>
      <c r="C399" s="1303"/>
      <c r="D399" s="52" t="s">
        <v>2732</v>
      </c>
      <c r="E399" s="53" t="s">
        <v>48</v>
      </c>
      <c r="F399" s="53">
        <v>58236</v>
      </c>
      <c r="G399" s="53">
        <v>33236</v>
      </c>
      <c r="H399" s="53">
        <v>10000</v>
      </c>
      <c r="I399" s="420">
        <v>10000</v>
      </c>
      <c r="J399" s="420"/>
      <c r="K399" s="64">
        <v>22033</v>
      </c>
      <c r="L399" s="64">
        <v>22033</v>
      </c>
      <c r="M399" s="65">
        <v>2.2033</v>
      </c>
      <c r="N399" s="65">
        <v>1.3699666666666666</v>
      </c>
      <c r="O399" s="74" t="s">
        <v>38</v>
      </c>
      <c r="P399" s="74" t="s">
        <v>4039</v>
      </c>
      <c r="Q399" s="74" t="s">
        <v>3204</v>
      </c>
      <c r="R399" s="74" t="s">
        <v>3204</v>
      </c>
      <c r="S399" s="417" t="s">
        <v>89</v>
      </c>
      <c r="T399" s="85" t="s">
        <v>36</v>
      </c>
      <c r="U399" s="53" t="s">
        <v>1381</v>
      </c>
      <c r="V399" s="441"/>
    </row>
    <row r="400" spans="1:22" s="2" customFormat="1" ht="24.95" customHeight="1">
      <c r="A400" s="506" t="s">
        <v>1073</v>
      </c>
      <c r="B400" s="1304" t="s">
        <v>4040</v>
      </c>
      <c r="C400" s="1305"/>
      <c r="D400" s="52"/>
      <c r="E400" s="53"/>
      <c r="F400" s="506">
        <v>5115211</v>
      </c>
      <c r="G400" s="506">
        <v>1555111</v>
      </c>
      <c r="H400" s="506">
        <v>953366.3</v>
      </c>
      <c r="I400" s="506">
        <v>52893</v>
      </c>
      <c r="J400" s="506">
        <v>900473.3</v>
      </c>
      <c r="K400" s="61">
        <v>849500.92</v>
      </c>
      <c r="L400" s="61">
        <v>860364.01</v>
      </c>
      <c r="M400" s="59">
        <v>0.89105406809533738</v>
      </c>
      <c r="N400" s="59">
        <v>5.7720734762004011E-2</v>
      </c>
      <c r="O400" s="74"/>
      <c r="P400" s="74"/>
      <c r="Q400" s="74"/>
      <c r="R400" s="74"/>
      <c r="S400" s="417"/>
      <c r="T400" s="85"/>
      <c r="U400" s="53"/>
      <c r="V400" s="441"/>
    </row>
    <row r="401" spans="1:22" s="3" customFormat="1" ht="85.5">
      <c r="A401" s="53">
        <v>326</v>
      </c>
      <c r="B401" s="1288" t="s">
        <v>2734</v>
      </c>
      <c r="C401" s="1289"/>
      <c r="D401" s="52" t="s">
        <v>2735</v>
      </c>
      <c r="E401" s="53" t="s">
        <v>1726</v>
      </c>
      <c r="F401" s="53">
        <v>31501</v>
      </c>
      <c r="G401" s="53">
        <v>21080</v>
      </c>
      <c r="H401" s="53">
        <v>10420</v>
      </c>
      <c r="I401" s="53">
        <v>10420</v>
      </c>
      <c r="J401" s="53"/>
      <c r="K401" s="67">
        <v>10420</v>
      </c>
      <c r="L401" s="67">
        <v>26157.279999999999</v>
      </c>
      <c r="M401" s="65">
        <v>1</v>
      </c>
      <c r="N401" s="65">
        <v>0.16666666666666663</v>
      </c>
      <c r="O401" s="74" t="s">
        <v>4041</v>
      </c>
      <c r="P401" s="74" t="s">
        <v>4042</v>
      </c>
      <c r="Q401" s="74" t="s">
        <v>3204</v>
      </c>
      <c r="R401" s="74" t="s">
        <v>3204</v>
      </c>
      <c r="S401" s="84" t="s">
        <v>2736</v>
      </c>
      <c r="T401" s="85" t="s">
        <v>36</v>
      </c>
      <c r="U401" s="53" t="s">
        <v>3893</v>
      </c>
      <c r="V401" s="52"/>
    </row>
    <row r="402" spans="1:22" s="3" customFormat="1" ht="142.5">
      <c r="A402" s="53">
        <v>327</v>
      </c>
      <c r="B402" s="1288" t="s">
        <v>2737</v>
      </c>
      <c r="C402" s="1289"/>
      <c r="D402" s="52" t="s">
        <v>2738</v>
      </c>
      <c r="E402" s="53" t="s">
        <v>48</v>
      </c>
      <c r="F402" s="53">
        <v>25731</v>
      </c>
      <c r="G402" s="53">
        <v>5458</v>
      </c>
      <c r="H402" s="53">
        <v>7360</v>
      </c>
      <c r="I402" s="53">
        <v>7360</v>
      </c>
      <c r="J402" s="53"/>
      <c r="K402" s="67">
        <v>706</v>
      </c>
      <c r="L402" s="67">
        <v>7058</v>
      </c>
      <c r="M402" s="65">
        <v>9.5923913043478262E-2</v>
      </c>
      <c r="N402" s="65">
        <v>-0.73740942028985512</v>
      </c>
      <c r="O402" s="74" t="s">
        <v>4043</v>
      </c>
      <c r="P402" s="74" t="s">
        <v>4044</v>
      </c>
      <c r="Q402" s="74" t="s">
        <v>4045</v>
      </c>
      <c r="R402" s="74" t="s">
        <v>4046</v>
      </c>
      <c r="S402" s="84" t="s">
        <v>4047</v>
      </c>
      <c r="T402" s="85" t="s">
        <v>106</v>
      </c>
      <c r="U402" s="53" t="s">
        <v>3893</v>
      </c>
      <c r="V402" s="52"/>
    </row>
    <row r="403" spans="1:22" s="3" customFormat="1" ht="57">
      <c r="A403" s="53">
        <v>328</v>
      </c>
      <c r="B403" s="1288" t="s">
        <v>2741</v>
      </c>
      <c r="C403" s="1289"/>
      <c r="D403" s="52" t="s">
        <v>2742</v>
      </c>
      <c r="E403" s="53" t="s">
        <v>2743</v>
      </c>
      <c r="F403" s="53">
        <v>1817</v>
      </c>
      <c r="G403" s="53">
        <v>100</v>
      </c>
      <c r="H403" s="53">
        <v>1717</v>
      </c>
      <c r="I403" s="53">
        <v>1717</v>
      </c>
      <c r="J403" s="53"/>
      <c r="K403" s="67">
        <v>790</v>
      </c>
      <c r="L403" s="67">
        <v>1050.1600000000001</v>
      </c>
      <c r="M403" s="65">
        <v>0.46010483401281305</v>
      </c>
      <c r="N403" s="65">
        <v>-0.37322849932052032</v>
      </c>
      <c r="O403" s="74" t="s">
        <v>4048</v>
      </c>
      <c r="P403" s="74" t="s">
        <v>4049</v>
      </c>
      <c r="Q403" s="74" t="s">
        <v>4050</v>
      </c>
      <c r="R403" s="74" t="s">
        <v>4051</v>
      </c>
      <c r="S403" s="84" t="s">
        <v>105</v>
      </c>
      <c r="T403" s="85" t="s">
        <v>187</v>
      </c>
      <c r="U403" s="53" t="s">
        <v>2744</v>
      </c>
      <c r="V403" s="52"/>
    </row>
    <row r="404" spans="1:22" s="1" customFormat="1" ht="28.5">
      <c r="A404" s="53">
        <v>329</v>
      </c>
      <c r="B404" s="1288" t="s">
        <v>2749</v>
      </c>
      <c r="C404" s="1289"/>
      <c r="D404" s="52" t="s">
        <v>2750</v>
      </c>
      <c r="E404" s="53" t="s">
        <v>1665</v>
      </c>
      <c r="F404" s="53">
        <v>6392</v>
      </c>
      <c r="G404" s="53">
        <v>3300</v>
      </c>
      <c r="H404" s="53">
        <v>3092</v>
      </c>
      <c r="I404" s="53">
        <v>3092</v>
      </c>
      <c r="J404" s="53"/>
      <c r="K404" s="67">
        <v>3597.71</v>
      </c>
      <c r="L404" s="67">
        <v>6991.71</v>
      </c>
      <c r="M404" s="65">
        <v>1.1635543337645537</v>
      </c>
      <c r="N404" s="65">
        <v>0.33022100043122038</v>
      </c>
      <c r="O404" s="74" t="s">
        <v>4052</v>
      </c>
      <c r="P404" s="74" t="s">
        <v>4053</v>
      </c>
      <c r="Q404" s="74" t="s">
        <v>3204</v>
      </c>
      <c r="R404" s="74" t="s">
        <v>3204</v>
      </c>
      <c r="S404" s="84" t="s">
        <v>105</v>
      </c>
      <c r="T404" s="85" t="s">
        <v>36</v>
      </c>
      <c r="U404" s="53" t="s">
        <v>1180</v>
      </c>
      <c r="V404" s="52"/>
    </row>
    <row r="405" spans="1:22" s="3" customFormat="1" ht="57">
      <c r="A405" s="53">
        <v>330</v>
      </c>
      <c r="B405" s="1288" t="s">
        <v>2751</v>
      </c>
      <c r="C405" s="1289"/>
      <c r="D405" s="441" t="s">
        <v>2752</v>
      </c>
      <c r="E405" s="420" t="s">
        <v>1717</v>
      </c>
      <c r="F405" s="420">
        <v>2600</v>
      </c>
      <c r="G405" s="420">
        <v>600</v>
      </c>
      <c r="H405" s="420">
        <v>2000</v>
      </c>
      <c r="I405" s="420">
        <v>2000</v>
      </c>
      <c r="J405" s="420"/>
      <c r="K405" s="64">
        <v>1800</v>
      </c>
      <c r="L405" s="64">
        <v>2000</v>
      </c>
      <c r="M405" s="65">
        <v>0.9</v>
      </c>
      <c r="N405" s="65">
        <v>6.6666666666666652E-2</v>
      </c>
      <c r="O405" s="74" t="s">
        <v>4054</v>
      </c>
      <c r="P405" s="74" t="s">
        <v>4055</v>
      </c>
      <c r="Q405" s="74" t="s">
        <v>3204</v>
      </c>
      <c r="R405" s="74" t="s">
        <v>3204</v>
      </c>
      <c r="S405" s="533" t="s">
        <v>457</v>
      </c>
      <c r="T405" s="85" t="s">
        <v>36</v>
      </c>
      <c r="U405" s="420" t="s">
        <v>1415</v>
      </c>
      <c r="V405" s="52"/>
    </row>
    <row r="406" spans="1:22" s="8" customFormat="1" ht="42.75">
      <c r="A406" s="53">
        <v>331</v>
      </c>
      <c r="B406" s="1288" t="s">
        <v>2753</v>
      </c>
      <c r="C406" s="1289"/>
      <c r="D406" s="441" t="s">
        <v>2754</v>
      </c>
      <c r="E406" s="420" t="s">
        <v>1665</v>
      </c>
      <c r="F406" s="53">
        <v>2710</v>
      </c>
      <c r="G406" s="420">
        <v>1506</v>
      </c>
      <c r="H406" s="53">
        <v>1200</v>
      </c>
      <c r="I406" s="53">
        <v>1200</v>
      </c>
      <c r="J406" s="53"/>
      <c r="K406" s="67">
        <v>1150</v>
      </c>
      <c r="L406" s="67">
        <v>1200</v>
      </c>
      <c r="M406" s="65">
        <v>0.95833333333333337</v>
      </c>
      <c r="N406" s="65">
        <v>0.125</v>
      </c>
      <c r="O406" s="74" t="s">
        <v>4056</v>
      </c>
      <c r="P406" s="74" t="s">
        <v>4057</v>
      </c>
      <c r="Q406" s="74" t="s">
        <v>3204</v>
      </c>
      <c r="R406" s="74" t="s">
        <v>3204</v>
      </c>
      <c r="S406" s="533" t="s">
        <v>2755</v>
      </c>
      <c r="T406" s="85" t="s">
        <v>36</v>
      </c>
      <c r="U406" s="53" t="s">
        <v>1556</v>
      </c>
      <c r="V406" s="441"/>
    </row>
    <row r="407" spans="1:22" s="3" customFormat="1" ht="93" customHeight="1">
      <c r="A407" s="1296">
        <v>332</v>
      </c>
      <c r="B407" s="1286" t="s">
        <v>2756</v>
      </c>
      <c r="C407" s="84" t="s">
        <v>4058</v>
      </c>
      <c r="D407" s="509" t="s">
        <v>4059</v>
      </c>
      <c r="E407" s="53" t="s">
        <v>208</v>
      </c>
      <c r="F407" s="53">
        <v>6000</v>
      </c>
      <c r="G407" s="53">
        <v>100</v>
      </c>
      <c r="H407" s="53">
        <v>1000</v>
      </c>
      <c r="I407" s="53">
        <v>1000</v>
      </c>
      <c r="J407" s="53"/>
      <c r="K407" s="67">
        <v>800</v>
      </c>
      <c r="L407" s="67">
        <v>800</v>
      </c>
      <c r="M407" s="65">
        <v>0.8</v>
      </c>
      <c r="N407" s="65">
        <v>-3.3333333333333326E-2</v>
      </c>
      <c r="O407" s="74" t="s">
        <v>4060</v>
      </c>
      <c r="P407" s="74" t="s">
        <v>4061</v>
      </c>
      <c r="Q407" s="74" t="s">
        <v>3204</v>
      </c>
      <c r="R407" s="74"/>
      <c r="S407" s="84" t="s">
        <v>457</v>
      </c>
      <c r="T407" s="85" t="s">
        <v>331</v>
      </c>
      <c r="U407" s="53" t="s">
        <v>2758</v>
      </c>
      <c r="V407" s="52"/>
    </row>
    <row r="408" spans="1:22" s="3" customFormat="1" ht="57">
      <c r="A408" s="1297"/>
      <c r="B408" s="1286"/>
      <c r="C408" s="84" t="s">
        <v>4062</v>
      </c>
      <c r="D408" s="509" t="s">
        <v>4063</v>
      </c>
      <c r="E408" s="53" t="s">
        <v>64</v>
      </c>
      <c r="F408" s="53">
        <v>4727</v>
      </c>
      <c r="G408" s="53"/>
      <c r="H408" s="53">
        <v>200</v>
      </c>
      <c r="I408" s="53">
        <v>200</v>
      </c>
      <c r="J408" s="53"/>
      <c r="K408" s="67">
        <v>160</v>
      </c>
      <c r="L408" s="67">
        <v>160</v>
      </c>
      <c r="M408" s="65">
        <v>0.8</v>
      </c>
      <c r="N408" s="65">
        <v>-3.3333333333333326E-2</v>
      </c>
      <c r="O408" s="74" t="s">
        <v>38</v>
      </c>
      <c r="P408" s="74" t="s">
        <v>4064</v>
      </c>
      <c r="Q408" s="74" t="s">
        <v>3204</v>
      </c>
      <c r="R408" s="74" t="s">
        <v>3204</v>
      </c>
      <c r="S408" s="84" t="s">
        <v>1911</v>
      </c>
      <c r="T408" s="85" t="s">
        <v>646</v>
      </c>
      <c r="U408" s="53" t="s">
        <v>4065</v>
      </c>
      <c r="V408" s="52"/>
    </row>
    <row r="409" spans="1:22" s="3" customFormat="1" ht="42.75">
      <c r="A409" s="1298"/>
      <c r="B409" s="1286"/>
      <c r="C409" s="84" t="s">
        <v>4066</v>
      </c>
      <c r="D409" s="571" t="s">
        <v>4067</v>
      </c>
      <c r="E409" s="53" t="s">
        <v>1665</v>
      </c>
      <c r="F409" s="53">
        <v>14182</v>
      </c>
      <c r="G409" s="53">
        <v>7000</v>
      </c>
      <c r="H409" s="53">
        <v>7180</v>
      </c>
      <c r="I409" s="53">
        <v>7180</v>
      </c>
      <c r="J409" s="420"/>
      <c r="K409" s="64">
        <v>3000</v>
      </c>
      <c r="L409" s="64">
        <v>7182</v>
      </c>
      <c r="M409" s="65">
        <v>0.4178272980501393</v>
      </c>
      <c r="N409" s="65">
        <v>-0.41550603528319408</v>
      </c>
      <c r="O409" s="74" t="s">
        <v>4068</v>
      </c>
      <c r="P409" s="74" t="s">
        <v>4069</v>
      </c>
      <c r="Q409" s="74" t="s">
        <v>3204</v>
      </c>
      <c r="R409" s="74" t="s">
        <v>3204</v>
      </c>
      <c r="S409" s="441" t="s">
        <v>2762</v>
      </c>
      <c r="T409" s="85" t="s">
        <v>36</v>
      </c>
      <c r="U409" s="53" t="s">
        <v>1194</v>
      </c>
      <c r="V409" s="441"/>
    </row>
    <row r="410" spans="1:22" s="3" customFormat="1" ht="85.5">
      <c r="A410" s="53">
        <v>333</v>
      </c>
      <c r="B410" s="1286" t="s">
        <v>4070</v>
      </c>
      <c r="C410" s="1286"/>
      <c r="D410" s="52" t="s">
        <v>4071</v>
      </c>
      <c r="E410" s="53" t="s">
        <v>233</v>
      </c>
      <c r="F410" s="53">
        <v>22000</v>
      </c>
      <c r="G410" s="53"/>
      <c r="H410" s="53">
        <v>500</v>
      </c>
      <c r="I410" s="420"/>
      <c r="J410" s="53">
        <v>500</v>
      </c>
      <c r="K410" s="67">
        <v>130</v>
      </c>
      <c r="L410" s="67">
        <v>500</v>
      </c>
      <c r="M410" s="65">
        <v>0.26</v>
      </c>
      <c r="N410" s="65">
        <v>-0.57333333333333336</v>
      </c>
      <c r="O410" s="74" t="s">
        <v>116</v>
      </c>
      <c r="P410" s="74" t="s">
        <v>4072</v>
      </c>
      <c r="Q410" s="74" t="s">
        <v>4073</v>
      </c>
      <c r="R410" s="74" t="s">
        <v>4074</v>
      </c>
      <c r="S410" s="533" t="s">
        <v>1893</v>
      </c>
      <c r="T410" s="420" t="s">
        <v>646</v>
      </c>
      <c r="U410" s="420" t="s">
        <v>4075</v>
      </c>
      <c r="V410" s="441"/>
    </row>
    <row r="411" spans="1:22" s="1" customFormat="1" ht="28.5">
      <c r="A411" s="1290">
        <v>334</v>
      </c>
      <c r="B411" s="1287" t="s">
        <v>2763</v>
      </c>
      <c r="C411" s="533" t="s">
        <v>1087</v>
      </c>
      <c r="D411" s="534" t="s">
        <v>4076</v>
      </c>
      <c r="E411" s="420" t="s">
        <v>1665</v>
      </c>
      <c r="F411" s="420">
        <v>7993</v>
      </c>
      <c r="G411" s="420">
        <v>3850</v>
      </c>
      <c r="H411" s="420">
        <v>4140</v>
      </c>
      <c r="I411" s="420">
        <v>4140</v>
      </c>
      <c r="J411" s="420"/>
      <c r="K411" s="64">
        <v>3500</v>
      </c>
      <c r="L411" s="64">
        <v>3057.97</v>
      </c>
      <c r="M411" s="65">
        <v>0.84541062801932365</v>
      </c>
      <c r="N411" s="65">
        <v>1.2077294685990281E-2</v>
      </c>
      <c r="O411" s="74" t="s">
        <v>3807</v>
      </c>
      <c r="P411" s="74" t="s">
        <v>4077</v>
      </c>
      <c r="Q411" s="74" t="s">
        <v>3204</v>
      </c>
      <c r="R411" s="74" t="s">
        <v>3204</v>
      </c>
      <c r="S411" s="533" t="s">
        <v>105</v>
      </c>
      <c r="T411" s="85" t="s">
        <v>36</v>
      </c>
      <c r="U411" s="420" t="s">
        <v>1180</v>
      </c>
      <c r="V411" s="441"/>
    </row>
    <row r="412" spans="1:22" s="3" customFormat="1" ht="57">
      <c r="A412" s="1292"/>
      <c r="B412" s="1287"/>
      <c r="C412" s="533" t="s">
        <v>1091</v>
      </c>
      <c r="D412" s="509" t="s">
        <v>4078</v>
      </c>
      <c r="E412" s="53" t="s">
        <v>1726</v>
      </c>
      <c r="F412" s="53">
        <v>14844</v>
      </c>
      <c r="G412" s="53">
        <v>11500</v>
      </c>
      <c r="H412" s="53">
        <v>3344</v>
      </c>
      <c r="I412" s="420">
        <v>3344</v>
      </c>
      <c r="J412" s="420"/>
      <c r="K412" s="64">
        <v>1150</v>
      </c>
      <c r="L412" s="64">
        <v>3344</v>
      </c>
      <c r="M412" s="65">
        <v>0.34389952153110048</v>
      </c>
      <c r="N412" s="65">
        <v>-0.48943381180223289</v>
      </c>
      <c r="O412" s="74" t="s">
        <v>38</v>
      </c>
      <c r="P412" s="74" t="s">
        <v>4079</v>
      </c>
      <c r="Q412" s="74" t="s">
        <v>3204</v>
      </c>
      <c r="R412" s="74">
        <v>0</v>
      </c>
      <c r="S412" s="417" t="s">
        <v>89</v>
      </c>
      <c r="T412" s="85" t="s">
        <v>36</v>
      </c>
      <c r="U412" s="53" t="s">
        <v>1381</v>
      </c>
      <c r="V412" s="441"/>
    </row>
    <row r="413" spans="1:22" s="1" customFormat="1" ht="42.75">
      <c r="A413" s="1291"/>
      <c r="B413" s="1287"/>
      <c r="C413" s="533" t="s">
        <v>1093</v>
      </c>
      <c r="D413" s="534" t="s">
        <v>4080</v>
      </c>
      <c r="E413" s="420">
        <v>2017</v>
      </c>
      <c r="F413" s="420">
        <v>1140</v>
      </c>
      <c r="G413" s="420"/>
      <c r="H413" s="420">
        <v>1140</v>
      </c>
      <c r="I413" s="420"/>
      <c r="J413" s="420">
        <v>1140</v>
      </c>
      <c r="K413" s="64">
        <v>1140</v>
      </c>
      <c r="L413" s="64">
        <v>1140</v>
      </c>
      <c r="M413" s="65">
        <v>1</v>
      </c>
      <c r="N413" s="65">
        <v>0.16666666666666663</v>
      </c>
      <c r="O413" s="74" t="s">
        <v>3422</v>
      </c>
      <c r="P413" s="74" t="s">
        <v>4081</v>
      </c>
      <c r="Q413" s="74" t="s">
        <v>3204</v>
      </c>
      <c r="R413" s="74" t="s">
        <v>3204</v>
      </c>
      <c r="S413" s="533" t="s">
        <v>105</v>
      </c>
      <c r="T413" s="85" t="s">
        <v>90</v>
      </c>
      <c r="U413" s="420" t="s">
        <v>1556</v>
      </c>
      <c r="V413" s="441"/>
    </row>
    <row r="414" spans="1:22" s="3" customFormat="1" ht="28.5">
      <c r="A414" s="1290">
        <v>335</v>
      </c>
      <c r="B414" s="1287" t="s">
        <v>2767</v>
      </c>
      <c r="C414" s="533" t="s">
        <v>4082</v>
      </c>
      <c r="D414" s="441" t="s">
        <v>4083</v>
      </c>
      <c r="E414" s="420" t="s">
        <v>208</v>
      </c>
      <c r="F414" s="420">
        <v>4900</v>
      </c>
      <c r="G414" s="420">
        <v>1850</v>
      </c>
      <c r="H414" s="420">
        <v>1800</v>
      </c>
      <c r="I414" s="420"/>
      <c r="J414" s="420">
        <v>1800</v>
      </c>
      <c r="K414" s="64">
        <v>1250</v>
      </c>
      <c r="L414" s="64">
        <v>1250</v>
      </c>
      <c r="M414" s="65">
        <v>0.69444444444444442</v>
      </c>
      <c r="N414" s="65">
        <v>-0.13888888888888895</v>
      </c>
      <c r="O414" s="74" t="s">
        <v>4084</v>
      </c>
      <c r="P414" s="74" t="s">
        <v>4085</v>
      </c>
      <c r="Q414" s="74" t="s">
        <v>3204</v>
      </c>
      <c r="R414" s="74" t="s">
        <v>3204</v>
      </c>
      <c r="S414" s="533" t="s">
        <v>2769</v>
      </c>
      <c r="T414" s="85" t="s">
        <v>36</v>
      </c>
      <c r="U414" s="420" t="s">
        <v>1180</v>
      </c>
      <c r="V414" s="441"/>
    </row>
    <row r="415" spans="1:22" s="3" customFormat="1" ht="57">
      <c r="A415" s="1291"/>
      <c r="B415" s="1287"/>
      <c r="C415" s="533" t="s">
        <v>4086</v>
      </c>
      <c r="D415" s="441" t="s">
        <v>4087</v>
      </c>
      <c r="E415" s="420" t="s">
        <v>208</v>
      </c>
      <c r="F415" s="420">
        <v>3680</v>
      </c>
      <c r="G415" s="420">
        <v>1000</v>
      </c>
      <c r="H415" s="420">
        <v>600</v>
      </c>
      <c r="I415" s="420"/>
      <c r="J415" s="420">
        <v>600</v>
      </c>
      <c r="K415" s="64">
        <v>530</v>
      </c>
      <c r="L415" s="64">
        <v>530</v>
      </c>
      <c r="M415" s="65">
        <v>0.8833333333333333</v>
      </c>
      <c r="N415" s="65">
        <v>4.9999999999999933E-2</v>
      </c>
      <c r="O415" s="74" t="s">
        <v>4088</v>
      </c>
      <c r="P415" s="74" t="s">
        <v>4089</v>
      </c>
      <c r="Q415" s="74" t="s">
        <v>3204</v>
      </c>
      <c r="R415" s="74" t="s">
        <v>3204</v>
      </c>
      <c r="S415" s="533" t="s">
        <v>2771</v>
      </c>
      <c r="T415" s="85" t="s">
        <v>36</v>
      </c>
      <c r="U415" s="420" t="s">
        <v>1180</v>
      </c>
      <c r="V415" s="441"/>
    </row>
    <row r="416" spans="1:22" s="2" customFormat="1" ht="27.75" customHeight="1">
      <c r="A416" s="1290">
        <v>336</v>
      </c>
      <c r="B416" s="1287" t="s">
        <v>2772</v>
      </c>
      <c r="C416" s="533" t="s">
        <v>4090</v>
      </c>
      <c r="D416" s="441" t="s">
        <v>4091</v>
      </c>
      <c r="E416" s="420" t="s">
        <v>48</v>
      </c>
      <c r="F416" s="420">
        <v>10000</v>
      </c>
      <c r="G416" s="420">
        <v>150</v>
      </c>
      <c r="H416" s="420">
        <v>6000</v>
      </c>
      <c r="I416" s="420"/>
      <c r="J416" s="420">
        <v>6000</v>
      </c>
      <c r="K416" s="64">
        <v>5550</v>
      </c>
      <c r="L416" s="64">
        <v>6000</v>
      </c>
      <c r="M416" s="65">
        <v>0.92500000000000004</v>
      </c>
      <c r="N416" s="65">
        <v>9.1666666666666674E-2</v>
      </c>
      <c r="O416" s="74" t="s">
        <v>38</v>
      </c>
      <c r="P416" s="74" t="s">
        <v>4092</v>
      </c>
      <c r="Q416" s="74" t="s">
        <v>3204</v>
      </c>
      <c r="R416" s="74" t="s">
        <v>3204</v>
      </c>
      <c r="S416" s="533" t="s">
        <v>1675</v>
      </c>
      <c r="T416" s="85" t="s">
        <v>90</v>
      </c>
      <c r="U416" s="420" t="s">
        <v>1381</v>
      </c>
      <c r="V416" s="441"/>
    </row>
    <row r="417" spans="1:22" s="1" customFormat="1" ht="45" customHeight="1">
      <c r="A417" s="1292"/>
      <c r="B417" s="1287"/>
      <c r="C417" s="533" t="s">
        <v>4093</v>
      </c>
      <c r="D417" s="441" t="s">
        <v>4094</v>
      </c>
      <c r="E417" s="420">
        <v>2017</v>
      </c>
      <c r="F417" s="420">
        <v>2000</v>
      </c>
      <c r="G417" s="420"/>
      <c r="H417" s="420">
        <v>2000</v>
      </c>
      <c r="I417" s="420"/>
      <c r="J417" s="420">
        <v>2000</v>
      </c>
      <c r="K417" s="64">
        <v>1000</v>
      </c>
      <c r="L417" s="64">
        <v>1880</v>
      </c>
      <c r="M417" s="65">
        <v>0.5</v>
      </c>
      <c r="N417" s="65">
        <v>-0.33333333333333337</v>
      </c>
      <c r="O417" s="74" t="s">
        <v>38</v>
      </c>
      <c r="P417" s="74" t="s">
        <v>4095</v>
      </c>
      <c r="Q417" s="74" t="s">
        <v>3204</v>
      </c>
      <c r="R417" s="74" t="s">
        <v>3204</v>
      </c>
      <c r="S417" s="533" t="s">
        <v>105</v>
      </c>
      <c r="T417" s="85" t="s">
        <v>90</v>
      </c>
      <c r="U417" s="420" t="s">
        <v>1381</v>
      </c>
      <c r="V417" s="441"/>
    </row>
    <row r="418" spans="1:22" s="3" customFormat="1" ht="42.75">
      <c r="A418" s="1292"/>
      <c r="B418" s="1287"/>
      <c r="C418" s="533" t="s">
        <v>4096</v>
      </c>
      <c r="D418" s="441" t="s">
        <v>4097</v>
      </c>
      <c r="E418" s="420" t="s">
        <v>1717</v>
      </c>
      <c r="F418" s="420">
        <v>1100</v>
      </c>
      <c r="G418" s="420">
        <v>100</v>
      </c>
      <c r="H418" s="420">
        <v>1000</v>
      </c>
      <c r="I418" s="420"/>
      <c r="J418" s="420">
        <v>1000</v>
      </c>
      <c r="K418" s="64">
        <v>1100</v>
      </c>
      <c r="L418" s="64">
        <v>1000</v>
      </c>
      <c r="M418" s="65">
        <v>1.1000000000000001</v>
      </c>
      <c r="N418" s="65">
        <v>0.26666666666666672</v>
      </c>
      <c r="O418" s="74" t="s">
        <v>38</v>
      </c>
      <c r="P418" s="74" t="s">
        <v>3880</v>
      </c>
      <c r="Q418" s="74" t="s">
        <v>3204</v>
      </c>
      <c r="R418" s="74" t="s">
        <v>3204</v>
      </c>
      <c r="S418" s="533" t="s">
        <v>89</v>
      </c>
      <c r="T418" s="85" t="s">
        <v>160</v>
      </c>
      <c r="U418" s="420" t="s">
        <v>1381</v>
      </c>
      <c r="V418" s="441"/>
    </row>
    <row r="419" spans="1:22" s="1" customFormat="1" ht="57">
      <c r="A419" s="1291"/>
      <c r="B419" s="1287"/>
      <c r="C419" s="533" t="s">
        <v>4098</v>
      </c>
      <c r="D419" s="441" t="s">
        <v>4099</v>
      </c>
      <c r="E419" s="420" t="s">
        <v>883</v>
      </c>
      <c r="F419" s="420">
        <v>10000</v>
      </c>
      <c r="G419" s="420">
        <v>1370</v>
      </c>
      <c r="H419" s="420">
        <v>2000</v>
      </c>
      <c r="I419" s="420">
        <v>2000</v>
      </c>
      <c r="J419" s="420"/>
      <c r="K419" s="64">
        <v>1800</v>
      </c>
      <c r="L419" s="64">
        <v>2000</v>
      </c>
      <c r="M419" s="65">
        <v>0.9</v>
      </c>
      <c r="N419" s="65">
        <v>6.6666666666666652E-2</v>
      </c>
      <c r="O419" s="74" t="s">
        <v>38</v>
      </c>
      <c r="P419" s="74" t="s">
        <v>4100</v>
      </c>
      <c r="Q419" s="74" t="s">
        <v>3204</v>
      </c>
      <c r="R419" s="74" t="s">
        <v>3204</v>
      </c>
      <c r="S419" s="533" t="s">
        <v>89</v>
      </c>
      <c r="T419" s="85" t="s">
        <v>36</v>
      </c>
      <c r="U419" s="420" t="s">
        <v>1381</v>
      </c>
      <c r="V419" s="441"/>
    </row>
    <row r="420" spans="1:22" s="3" customFormat="1" ht="71.25">
      <c r="A420" s="1290">
        <v>337</v>
      </c>
      <c r="B420" s="1287" t="s">
        <v>2777</v>
      </c>
      <c r="C420" s="533" t="s">
        <v>4101</v>
      </c>
      <c r="D420" s="441" t="s">
        <v>4102</v>
      </c>
      <c r="E420" s="420" t="s">
        <v>1813</v>
      </c>
      <c r="F420" s="420">
        <v>1000</v>
      </c>
      <c r="G420" s="420">
        <v>700</v>
      </c>
      <c r="H420" s="420">
        <v>300</v>
      </c>
      <c r="I420" s="420">
        <v>300</v>
      </c>
      <c r="J420" s="420"/>
      <c r="K420" s="64">
        <v>255</v>
      </c>
      <c r="L420" s="64">
        <v>300</v>
      </c>
      <c r="M420" s="65">
        <v>0.85</v>
      </c>
      <c r="N420" s="65">
        <v>1.6666666666666607E-2</v>
      </c>
      <c r="O420" s="74" t="s">
        <v>38</v>
      </c>
      <c r="P420" s="74" t="s">
        <v>4103</v>
      </c>
      <c r="Q420" s="74" t="s">
        <v>3204</v>
      </c>
      <c r="R420" s="74" t="s">
        <v>3204</v>
      </c>
      <c r="S420" s="533" t="s">
        <v>105</v>
      </c>
      <c r="T420" s="85" t="s">
        <v>36</v>
      </c>
      <c r="U420" s="420" t="s">
        <v>1556</v>
      </c>
      <c r="V420" s="441"/>
    </row>
    <row r="421" spans="1:22" s="1" customFormat="1" ht="85.5">
      <c r="A421" s="1291"/>
      <c r="B421" s="1287"/>
      <c r="C421" s="533" t="s">
        <v>4104</v>
      </c>
      <c r="D421" s="441" t="s">
        <v>4105</v>
      </c>
      <c r="E421" s="420" t="s">
        <v>48</v>
      </c>
      <c r="F421" s="420">
        <v>1600</v>
      </c>
      <c r="G421" s="420">
        <v>170</v>
      </c>
      <c r="H421" s="420">
        <v>400</v>
      </c>
      <c r="I421" s="420">
        <v>400</v>
      </c>
      <c r="J421" s="420"/>
      <c r="K421" s="64">
        <v>335</v>
      </c>
      <c r="L421" s="64">
        <v>335</v>
      </c>
      <c r="M421" s="65">
        <v>0.83750000000000002</v>
      </c>
      <c r="N421" s="65">
        <v>4.1666666666666519E-3</v>
      </c>
      <c r="O421" s="74" t="s">
        <v>38</v>
      </c>
      <c r="P421" s="74" t="s">
        <v>4106</v>
      </c>
      <c r="Q421" s="74" t="s">
        <v>4107</v>
      </c>
      <c r="R421" s="74" t="s">
        <v>3847</v>
      </c>
      <c r="S421" s="533" t="s">
        <v>2780</v>
      </c>
      <c r="T421" s="85" t="s">
        <v>90</v>
      </c>
      <c r="U421" s="420" t="s">
        <v>1556</v>
      </c>
      <c r="V421" s="441"/>
    </row>
    <row r="422" spans="1:22" s="3" customFormat="1" ht="137.25" customHeight="1">
      <c r="A422" s="1290">
        <v>338</v>
      </c>
      <c r="B422" s="1286" t="s">
        <v>719</v>
      </c>
      <c r="C422" s="84" t="s">
        <v>4108</v>
      </c>
      <c r="D422" s="509" t="s">
        <v>4109</v>
      </c>
      <c r="E422" s="53">
        <v>2017</v>
      </c>
      <c r="F422" s="420">
        <v>3200</v>
      </c>
      <c r="G422" s="53"/>
      <c r="H422" s="53">
        <v>3200</v>
      </c>
      <c r="I422" s="420"/>
      <c r="J422" s="420">
        <v>3200</v>
      </c>
      <c r="K422" s="64">
        <v>1870</v>
      </c>
      <c r="L422" s="64">
        <v>1867</v>
      </c>
      <c r="M422" s="65">
        <v>0.58437499999999998</v>
      </c>
      <c r="N422" s="65">
        <v>-0.24895833333333339</v>
      </c>
      <c r="O422" s="74" t="s">
        <v>4110</v>
      </c>
      <c r="P422" s="74" t="s">
        <v>4111</v>
      </c>
      <c r="Q422" s="74" t="s">
        <v>3204</v>
      </c>
      <c r="R422" s="74" t="s">
        <v>3204</v>
      </c>
      <c r="S422" s="533" t="s">
        <v>2782</v>
      </c>
      <c r="T422" s="85" t="s">
        <v>160</v>
      </c>
      <c r="U422" s="420" t="s">
        <v>4112</v>
      </c>
      <c r="V422" s="52"/>
    </row>
    <row r="423" spans="1:22" s="3" customFormat="1" ht="99.75">
      <c r="A423" s="1292"/>
      <c r="B423" s="1286"/>
      <c r="C423" s="84" t="s">
        <v>4113</v>
      </c>
      <c r="D423" s="572" t="s">
        <v>4114</v>
      </c>
      <c r="E423" s="543" t="s">
        <v>599</v>
      </c>
      <c r="F423" s="543">
        <v>50000</v>
      </c>
      <c r="G423" s="53">
        <v>10000</v>
      </c>
      <c r="H423" s="53">
        <v>2000</v>
      </c>
      <c r="I423" s="420"/>
      <c r="J423" s="420">
        <v>2000</v>
      </c>
      <c r="K423" s="64">
        <v>1700</v>
      </c>
      <c r="L423" s="64">
        <v>1700</v>
      </c>
      <c r="M423" s="65">
        <v>0.85</v>
      </c>
      <c r="N423" s="65">
        <v>1.6666666666666607E-2</v>
      </c>
      <c r="O423" s="74" t="s">
        <v>3390</v>
      </c>
      <c r="P423" s="74" t="s">
        <v>4115</v>
      </c>
      <c r="Q423" s="74" t="s">
        <v>3204</v>
      </c>
      <c r="R423" s="74" t="s">
        <v>3204</v>
      </c>
      <c r="S423" s="533" t="s">
        <v>2784</v>
      </c>
      <c r="T423" s="85" t="s">
        <v>36</v>
      </c>
      <c r="U423" s="53" t="s">
        <v>1194</v>
      </c>
      <c r="V423" s="441"/>
    </row>
    <row r="424" spans="1:22" s="1" customFormat="1" ht="42.75">
      <c r="A424" s="1292"/>
      <c r="B424" s="1286"/>
      <c r="C424" s="84" t="s">
        <v>4116</v>
      </c>
      <c r="D424" s="509" t="s">
        <v>4117</v>
      </c>
      <c r="E424" s="53" t="s">
        <v>532</v>
      </c>
      <c r="F424" s="53">
        <v>26000</v>
      </c>
      <c r="G424" s="53">
        <v>9700</v>
      </c>
      <c r="H424" s="53">
        <v>1850</v>
      </c>
      <c r="I424" s="420"/>
      <c r="J424" s="420">
        <v>1850</v>
      </c>
      <c r="K424" s="64">
        <v>2307.6999999999998</v>
      </c>
      <c r="L424" s="64">
        <v>2950</v>
      </c>
      <c r="M424" s="65">
        <v>1.2474054054054053</v>
      </c>
      <c r="N424" s="65">
        <v>0.41407207207207197</v>
      </c>
      <c r="O424" s="74" t="s">
        <v>38</v>
      </c>
      <c r="P424" s="74" t="s">
        <v>4118</v>
      </c>
      <c r="Q424" s="74" t="s">
        <v>4119</v>
      </c>
      <c r="R424" s="74" t="s">
        <v>3897</v>
      </c>
      <c r="S424" s="533" t="s">
        <v>2786</v>
      </c>
      <c r="T424" s="85" t="s">
        <v>36</v>
      </c>
      <c r="U424" s="53" t="s">
        <v>1415</v>
      </c>
      <c r="V424" s="52"/>
    </row>
    <row r="425" spans="1:22" s="2" customFormat="1" ht="86.25" customHeight="1">
      <c r="A425" s="1292"/>
      <c r="B425" s="1286"/>
      <c r="C425" s="84" t="s">
        <v>4120</v>
      </c>
      <c r="D425" s="534" t="s">
        <v>4121</v>
      </c>
      <c r="E425" s="53" t="s">
        <v>883</v>
      </c>
      <c r="F425" s="53">
        <v>47600</v>
      </c>
      <c r="G425" s="53">
        <v>9800</v>
      </c>
      <c r="H425" s="53">
        <v>15000</v>
      </c>
      <c r="I425" s="53"/>
      <c r="J425" s="420">
        <v>15000</v>
      </c>
      <c r="K425" s="64">
        <v>15000</v>
      </c>
      <c r="L425" s="64">
        <v>15000</v>
      </c>
      <c r="M425" s="65">
        <v>1</v>
      </c>
      <c r="N425" s="65">
        <v>0.16666666666666663</v>
      </c>
      <c r="O425" s="74" t="s">
        <v>38</v>
      </c>
      <c r="P425" s="74" t="s">
        <v>4122</v>
      </c>
      <c r="Q425" s="74" t="s">
        <v>3204</v>
      </c>
      <c r="R425" s="74" t="s">
        <v>3204</v>
      </c>
      <c r="S425" s="533" t="s">
        <v>89</v>
      </c>
      <c r="T425" s="85" t="s">
        <v>36</v>
      </c>
      <c r="U425" s="420" t="s">
        <v>1381</v>
      </c>
      <c r="V425" s="52"/>
    </row>
    <row r="426" spans="1:22" s="2" customFormat="1" ht="71.25">
      <c r="A426" s="1291"/>
      <c r="B426" s="1286"/>
      <c r="C426" s="84" t="s">
        <v>4123</v>
      </c>
      <c r="D426" s="509" t="s">
        <v>4124</v>
      </c>
      <c r="E426" s="420" t="s">
        <v>883</v>
      </c>
      <c r="F426" s="420">
        <v>9300</v>
      </c>
      <c r="G426" s="53"/>
      <c r="H426" s="53">
        <v>6000</v>
      </c>
      <c r="I426" s="420"/>
      <c r="J426" s="420">
        <v>6000</v>
      </c>
      <c r="K426" s="64">
        <v>0</v>
      </c>
      <c r="L426" s="64">
        <v>0</v>
      </c>
      <c r="M426" s="65">
        <v>0</v>
      </c>
      <c r="N426" s="65">
        <v>-0.83333333333333337</v>
      </c>
      <c r="O426" s="74" t="s">
        <v>4125</v>
      </c>
      <c r="P426" s="74" t="s">
        <v>4126</v>
      </c>
      <c r="Q426" s="74" t="s">
        <v>3204</v>
      </c>
      <c r="R426" s="74">
        <v>0</v>
      </c>
      <c r="S426" s="533" t="s">
        <v>4127</v>
      </c>
      <c r="T426" s="85" t="s">
        <v>90</v>
      </c>
      <c r="U426" s="420" t="s">
        <v>1556</v>
      </c>
      <c r="V426" s="52"/>
    </row>
    <row r="427" spans="1:22" s="3" customFormat="1" ht="195.75" customHeight="1">
      <c r="A427" s="53">
        <v>339</v>
      </c>
      <c r="B427" s="1288" t="s">
        <v>2791</v>
      </c>
      <c r="C427" s="1289"/>
      <c r="D427" s="52" t="s">
        <v>2792</v>
      </c>
      <c r="E427" s="53" t="s">
        <v>64</v>
      </c>
      <c r="F427" s="53">
        <v>2183</v>
      </c>
      <c r="G427" s="53">
        <v>150</v>
      </c>
      <c r="H427" s="53">
        <v>1370</v>
      </c>
      <c r="I427" s="53">
        <v>1370</v>
      </c>
      <c r="J427" s="53"/>
      <c r="K427" s="67">
        <v>470.51</v>
      </c>
      <c r="L427" s="67">
        <v>1533.89</v>
      </c>
      <c r="M427" s="65">
        <v>0.34343795620437956</v>
      </c>
      <c r="N427" s="65">
        <v>-0.48989537712895381</v>
      </c>
      <c r="O427" s="74" t="s">
        <v>4128</v>
      </c>
      <c r="P427" s="74" t="s">
        <v>4129</v>
      </c>
      <c r="Q427" s="74" t="s">
        <v>4130</v>
      </c>
      <c r="R427" s="74" t="s">
        <v>4131</v>
      </c>
      <c r="S427" s="84" t="s">
        <v>254</v>
      </c>
      <c r="T427" s="85" t="s">
        <v>404</v>
      </c>
      <c r="U427" s="53" t="s">
        <v>4132</v>
      </c>
      <c r="V427" s="52"/>
    </row>
    <row r="428" spans="1:22" s="2" customFormat="1" ht="77.25" customHeight="1">
      <c r="A428" s="53">
        <v>340</v>
      </c>
      <c r="B428" s="1288" t="s">
        <v>4133</v>
      </c>
      <c r="C428" s="1289"/>
      <c r="D428" s="52" t="s">
        <v>4134</v>
      </c>
      <c r="E428" s="53" t="s">
        <v>64</v>
      </c>
      <c r="F428" s="53">
        <v>3180</v>
      </c>
      <c r="G428" s="53"/>
      <c r="H428" s="53">
        <v>700</v>
      </c>
      <c r="I428" s="420"/>
      <c r="J428" s="420">
        <v>700</v>
      </c>
      <c r="K428" s="64">
        <v>70</v>
      </c>
      <c r="L428" s="64">
        <v>100</v>
      </c>
      <c r="M428" s="65">
        <v>0.1</v>
      </c>
      <c r="N428" s="65">
        <v>-0.73333333333333339</v>
      </c>
      <c r="O428" s="74" t="s">
        <v>3224</v>
      </c>
      <c r="P428" s="74" t="s">
        <v>4135</v>
      </c>
      <c r="Q428" s="74" t="s">
        <v>4136</v>
      </c>
      <c r="R428" s="74" t="s">
        <v>3847</v>
      </c>
      <c r="S428" s="417" t="s">
        <v>4137</v>
      </c>
      <c r="T428" s="85" t="s">
        <v>90</v>
      </c>
      <c r="U428" s="53" t="s">
        <v>1556</v>
      </c>
      <c r="V428" s="441"/>
    </row>
    <row r="429" spans="1:22" s="4" customFormat="1" ht="342">
      <c r="A429" s="1295">
        <v>341</v>
      </c>
      <c r="B429" s="1299" t="s">
        <v>712</v>
      </c>
      <c r="C429" s="84" t="s">
        <v>1082</v>
      </c>
      <c r="D429" s="509" t="s">
        <v>4138</v>
      </c>
      <c r="E429" s="53" t="s">
        <v>1392</v>
      </c>
      <c r="F429" s="53">
        <v>882000</v>
      </c>
      <c r="G429" s="53">
        <v>375000</v>
      </c>
      <c r="H429" s="53">
        <v>50000</v>
      </c>
      <c r="I429" s="420"/>
      <c r="J429" s="53">
        <v>50000</v>
      </c>
      <c r="K429" s="67">
        <v>44686</v>
      </c>
      <c r="L429" s="67">
        <v>44686</v>
      </c>
      <c r="M429" s="65">
        <v>0.89371999999999996</v>
      </c>
      <c r="N429" s="65">
        <v>6.0386666666666589E-2</v>
      </c>
      <c r="O429" s="74" t="s">
        <v>38</v>
      </c>
      <c r="P429" s="74" t="s">
        <v>4139</v>
      </c>
      <c r="Q429" s="74" t="s">
        <v>3204</v>
      </c>
      <c r="R429" s="74" t="s">
        <v>3204</v>
      </c>
      <c r="S429" s="533" t="s">
        <v>89</v>
      </c>
      <c r="T429" s="85" t="s">
        <v>36</v>
      </c>
      <c r="U429" s="53" t="s">
        <v>1399</v>
      </c>
      <c r="V429" s="441"/>
    </row>
    <row r="430" spans="1:22" s="3" customFormat="1" ht="399">
      <c r="A430" s="1295"/>
      <c r="B430" s="1299"/>
      <c r="C430" s="84" t="s">
        <v>3820</v>
      </c>
      <c r="D430" s="509" t="s">
        <v>4140</v>
      </c>
      <c r="E430" s="53" t="s">
        <v>1151</v>
      </c>
      <c r="F430" s="53">
        <v>771300</v>
      </c>
      <c r="G430" s="53">
        <v>261300</v>
      </c>
      <c r="H430" s="53">
        <v>298000</v>
      </c>
      <c r="I430" s="53"/>
      <c r="J430" s="53">
        <v>298000</v>
      </c>
      <c r="K430" s="67">
        <v>249000</v>
      </c>
      <c r="L430" s="67">
        <v>249000</v>
      </c>
      <c r="M430" s="65">
        <v>0.83557046979865768</v>
      </c>
      <c r="N430" s="65">
        <v>2.2371364653243075E-3</v>
      </c>
      <c r="O430" s="74" t="s">
        <v>38</v>
      </c>
      <c r="P430" s="74" t="s">
        <v>4141</v>
      </c>
      <c r="Q430" s="74" t="s">
        <v>3204</v>
      </c>
      <c r="R430" s="74" t="s">
        <v>3204</v>
      </c>
      <c r="S430" s="533" t="s">
        <v>89</v>
      </c>
      <c r="T430" s="85" t="s">
        <v>36</v>
      </c>
      <c r="U430" s="53" t="s">
        <v>3342</v>
      </c>
      <c r="V430" s="441"/>
    </row>
    <row r="431" spans="1:22" s="3" customFormat="1" ht="360">
      <c r="A431" s="1295">
        <v>341</v>
      </c>
      <c r="B431" s="1299" t="s">
        <v>712</v>
      </c>
      <c r="C431" s="84" t="s">
        <v>1085</v>
      </c>
      <c r="D431" s="509" t="s">
        <v>4142</v>
      </c>
      <c r="E431" s="53" t="s">
        <v>582</v>
      </c>
      <c r="F431" s="53">
        <v>505016</v>
      </c>
      <c r="G431" s="53">
        <v>90827</v>
      </c>
      <c r="H431" s="53">
        <v>110620</v>
      </c>
      <c r="I431" s="420"/>
      <c r="J431" s="53">
        <v>110620</v>
      </c>
      <c r="K431" s="67">
        <v>93578</v>
      </c>
      <c r="L431" s="67">
        <v>93578</v>
      </c>
      <c r="M431" s="65">
        <v>0.84594105948291454</v>
      </c>
      <c r="N431" s="65">
        <v>1.2607726149581167E-2</v>
      </c>
      <c r="O431" s="547" t="s">
        <v>4143</v>
      </c>
      <c r="P431" s="74" t="s">
        <v>4144</v>
      </c>
      <c r="Q431" s="74" t="s">
        <v>3204</v>
      </c>
      <c r="R431" s="74" t="s">
        <v>3204</v>
      </c>
      <c r="S431" s="533" t="s">
        <v>89</v>
      </c>
      <c r="T431" s="85" t="s">
        <v>36</v>
      </c>
      <c r="U431" s="53" t="s">
        <v>1194</v>
      </c>
      <c r="V431" s="441"/>
    </row>
    <row r="432" spans="1:22" s="1" customFormat="1" ht="99.75">
      <c r="A432" s="1295"/>
      <c r="B432" s="1299"/>
      <c r="C432" s="84" t="s">
        <v>1089</v>
      </c>
      <c r="D432" s="509" t="s">
        <v>4145</v>
      </c>
      <c r="E432" s="53" t="s">
        <v>1813</v>
      </c>
      <c r="F432" s="420">
        <v>129000</v>
      </c>
      <c r="G432" s="420">
        <v>76600</v>
      </c>
      <c r="H432" s="420">
        <v>24500</v>
      </c>
      <c r="I432" s="420"/>
      <c r="J432" s="420">
        <v>24500</v>
      </c>
      <c r="K432" s="64">
        <v>20500</v>
      </c>
      <c r="L432" s="64">
        <v>21000</v>
      </c>
      <c r="M432" s="65">
        <v>0.83673469387755106</v>
      </c>
      <c r="N432" s="65">
        <v>3.4013605442176909E-3</v>
      </c>
      <c r="O432" s="74" t="s">
        <v>4146</v>
      </c>
      <c r="P432" s="74" t="s">
        <v>4147</v>
      </c>
      <c r="Q432" s="74" t="s">
        <v>4148</v>
      </c>
      <c r="R432" s="74" t="s">
        <v>3840</v>
      </c>
      <c r="S432" s="533" t="s">
        <v>89</v>
      </c>
      <c r="T432" s="420" t="s">
        <v>36</v>
      </c>
      <c r="U432" s="420" t="s">
        <v>1415</v>
      </c>
      <c r="V432" s="441"/>
    </row>
    <row r="433" spans="1:22" s="3" customFormat="1" ht="405">
      <c r="A433" s="53">
        <v>342</v>
      </c>
      <c r="B433" s="1286" t="s">
        <v>2798</v>
      </c>
      <c r="C433" s="1286"/>
      <c r="D433" s="52" t="s">
        <v>2675</v>
      </c>
      <c r="E433" s="53" t="s">
        <v>1668</v>
      </c>
      <c r="F433" s="53">
        <v>70200</v>
      </c>
      <c r="G433" s="53">
        <v>32000</v>
      </c>
      <c r="H433" s="53">
        <v>2000</v>
      </c>
      <c r="I433" s="53">
        <v>2000</v>
      </c>
      <c r="J433" s="53"/>
      <c r="K433" s="67">
        <v>1760</v>
      </c>
      <c r="L433" s="67">
        <v>0</v>
      </c>
      <c r="M433" s="65">
        <v>0.88</v>
      </c>
      <c r="N433" s="65">
        <v>4.6666666666666634E-2</v>
      </c>
      <c r="O433" s="74" t="s">
        <v>4149</v>
      </c>
      <c r="P433" s="74" t="s">
        <v>4150</v>
      </c>
      <c r="Q433" s="530" t="s">
        <v>4151</v>
      </c>
      <c r="R433" s="74" t="s">
        <v>4152</v>
      </c>
      <c r="S433" s="84" t="s">
        <v>2799</v>
      </c>
      <c r="T433" s="85" t="s">
        <v>36</v>
      </c>
      <c r="U433" s="53" t="s">
        <v>2800</v>
      </c>
      <c r="V433" s="52"/>
    </row>
    <row r="434" spans="1:22" s="3" customFormat="1" ht="99.75">
      <c r="A434" s="1296">
        <v>343</v>
      </c>
      <c r="B434" s="1271" t="s">
        <v>2801</v>
      </c>
      <c r="C434" s="84" t="s">
        <v>4153</v>
      </c>
      <c r="D434" s="52" t="s">
        <v>4154</v>
      </c>
      <c r="E434" s="53" t="s">
        <v>34</v>
      </c>
      <c r="F434" s="53">
        <v>3000</v>
      </c>
      <c r="G434" s="53"/>
      <c r="H434" s="53">
        <v>300</v>
      </c>
      <c r="I434" s="53"/>
      <c r="J434" s="53">
        <v>300</v>
      </c>
      <c r="K434" s="67">
        <v>0</v>
      </c>
      <c r="L434" s="67">
        <v>0</v>
      </c>
      <c r="M434" s="65">
        <v>0</v>
      </c>
      <c r="N434" s="65">
        <v>-0.83333333333333337</v>
      </c>
      <c r="O434" s="74" t="s">
        <v>4155</v>
      </c>
      <c r="P434" s="74" t="s">
        <v>4156</v>
      </c>
      <c r="Q434" s="74" t="s">
        <v>4157</v>
      </c>
      <c r="R434" s="74" t="s">
        <v>4158</v>
      </c>
      <c r="S434" s="84" t="s">
        <v>113</v>
      </c>
      <c r="T434" s="85" t="s">
        <v>331</v>
      </c>
      <c r="U434" s="53" t="s">
        <v>4159</v>
      </c>
      <c r="V434" s="52" t="s">
        <v>2804</v>
      </c>
    </row>
    <row r="435" spans="1:22" s="2" customFormat="1" ht="85.5">
      <c r="A435" s="1297"/>
      <c r="B435" s="1276"/>
      <c r="C435" s="84" t="s">
        <v>4160</v>
      </c>
      <c r="D435" s="52" t="s">
        <v>4161</v>
      </c>
      <c r="E435" s="53" t="s">
        <v>64</v>
      </c>
      <c r="F435" s="53">
        <v>4350</v>
      </c>
      <c r="G435" s="53"/>
      <c r="H435" s="53">
        <v>30</v>
      </c>
      <c r="I435" s="53"/>
      <c r="J435" s="53">
        <v>30</v>
      </c>
      <c r="K435" s="67">
        <v>0</v>
      </c>
      <c r="L435" s="67">
        <v>0</v>
      </c>
      <c r="M435" s="65">
        <v>0</v>
      </c>
      <c r="N435" s="65">
        <v>-0.83333333333333337</v>
      </c>
      <c r="O435" s="74" t="s">
        <v>116</v>
      </c>
      <c r="P435" s="74" t="s">
        <v>4162</v>
      </c>
      <c r="Q435" s="74" t="s">
        <v>3204</v>
      </c>
      <c r="R435" s="74" t="s">
        <v>3204</v>
      </c>
      <c r="S435" s="84" t="s">
        <v>1893</v>
      </c>
      <c r="T435" s="85" t="s">
        <v>646</v>
      </c>
      <c r="U435" s="53" t="s">
        <v>4163</v>
      </c>
      <c r="V435" s="52" t="s">
        <v>2804</v>
      </c>
    </row>
    <row r="436" spans="1:22" s="3" customFormat="1" ht="71.25">
      <c r="A436" s="1297"/>
      <c r="B436" s="1276"/>
      <c r="C436" s="84" t="s">
        <v>4164</v>
      </c>
      <c r="D436" s="52" t="s">
        <v>4165</v>
      </c>
      <c r="E436" s="53" t="s">
        <v>233</v>
      </c>
      <c r="F436" s="53">
        <v>10000</v>
      </c>
      <c r="G436" s="53"/>
      <c r="H436" s="53">
        <v>1000</v>
      </c>
      <c r="I436" s="53"/>
      <c r="J436" s="53">
        <v>1000</v>
      </c>
      <c r="K436" s="67">
        <v>0</v>
      </c>
      <c r="L436" s="67">
        <v>0</v>
      </c>
      <c r="M436" s="65">
        <v>0</v>
      </c>
      <c r="N436" s="65">
        <v>-0.83333333333333337</v>
      </c>
      <c r="O436" s="74" t="s">
        <v>4166</v>
      </c>
      <c r="P436" s="74" t="s">
        <v>4167</v>
      </c>
      <c r="Q436" s="74" t="s">
        <v>4168</v>
      </c>
      <c r="R436" s="74" t="s">
        <v>4169</v>
      </c>
      <c r="S436" s="84" t="s">
        <v>1893</v>
      </c>
      <c r="T436" s="85" t="s">
        <v>646</v>
      </c>
      <c r="U436" s="53" t="s">
        <v>4170</v>
      </c>
      <c r="V436" s="52" t="s">
        <v>2804</v>
      </c>
    </row>
    <row r="437" spans="1:22" s="3" customFormat="1" ht="99.75">
      <c r="A437" s="1297"/>
      <c r="B437" s="1276"/>
      <c r="C437" s="84" t="s">
        <v>4171</v>
      </c>
      <c r="D437" s="52" t="s">
        <v>4172</v>
      </c>
      <c r="E437" s="53" t="s">
        <v>208</v>
      </c>
      <c r="F437" s="53">
        <v>6111</v>
      </c>
      <c r="G437" s="53"/>
      <c r="H437" s="53">
        <v>1833.3</v>
      </c>
      <c r="I437" s="53"/>
      <c r="J437" s="53">
        <v>1833.3</v>
      </c>
      <c r="K437" s="67">
        <v>38</v>
      </c>
      <c r="L437" s="67">
        <v>200</v>
      </c>
      <c r="M437" s="65">
        <v>2.0727649593628977E-2</v>
      </c>
      <c r="N437" s="65">
        <v>-0.81260568373970443</v>
      </c>
      <c r="O437" s="74" t="s">
        <v>4155</v>
      </c>
      <c r="P437" s="74" t="s">
        <v>4173</v>
      </c>
      <c r="Q437" s="74" t="s">
        <v>4174</v>
      </c>
      <c r="R437" s="74" t="s">
        <v>4158</v>
      </c>
      <c r="S437" s="84" t="s">
        <v>113</v>
      </c>
      <c r="T437" s="85" t="s">
        <v>331</v>
      </c>
      <c r="U437" s="53" t="s">
        <v>4175</v>
      </c>
      <c r="V437" s="52" t="s">
        <v>2807</v>
      </c>
    </row>
    <row r="438" spans="1:22" s="3" customFormat="1" ht="28.5">
      <c r="A438" s="1297"/>
      <c r="B438" s="1276"/>
      <c r="C438" s="84" t="s">
        <v>4176</v>
      </c>
      <c r="D438" s="52" t="s">
        <v>4177</v>
      </c>
      <c r="E438" s="53">
        <v>2017</v>
      </c>
      <c r="F438" s="53">
        <v>70</v>
      </c>
      <c r="G438" s="53"/>
      <c r="H438" s="53">
        <v>70</v>
      </c>
      <c r="I438" s="53">
        <v>70</v>
      </c>
      <c r="J438" s="53"/>
      <c r="K438" s="67">
        <v>70</v>
      </c>
      <c r="L438" s="67">
        <v>70</v>
      </c>
      <c r="M438" s="65">
        <v>1</v>
      </c>
      <c r="N438" s="65">
        <v>0.16666666666666663</v>
      </c>
      <c r="O438" s="74" t="s">
        <v>38</v>
      </c>
      <c r="P438" s="74" t="s">
        <v>3503</v>
      </c>
      <c r="Q438" s="74" t="s">
        <v>3204</v>
      </c>
      <c r="R438" s="74" t="s">
        <v>3204</v>
      </c>
      <c r="S438" s="84" t="s">
        <v>105</v>
      </c>
      <c r="T438" s="85" t="s">
        <v>271</v>
      </c>
      <c r="U438" s="53" t="s">
        <v>3342</v>
      </c>
      <c r="V438" s="52"/>
    </row>
    <row r="439" spans="1:22" s="3" customFormat="1" ht="42.75">
      <c r="A439" s="1297"/>
      <c r="B439" s="1276"/>
      <c r="C439" s="84" t="s">
        <v>4178</v>
      </c>
      <c r="D439" s="52" t="s">
        <v>4179</v>
      </c>
      <c r="E439" s="53">
        <v>2017</v>
      </c>
      <c r="F439" s="53">
        <v>50</v>
      </c>
      <c r="G439" s="53"/>
      <c r="H439" s="53">
        <v>50</v>
      </c>
      <c r="I439" s="53">
        <v>50</v>
      </c>
      <c r="J439" s="53"/>
      <c r="K439" s="67">
        <v>10</v>
      </c>
      <c r="L439" s="67">
        <v>0</v>
      </c>
      <c r="M439" s="65">
        <v>0.2</v>
      </c>
      <c r="N439" s="65">
        <v>-0.6333333333333333</v>
      </c>
      <c r="O439" s="74" t="s">
        <v>3276</v>
      </c>
      <c r="P439" s="74" t="s">
        <v>1336</v>
      </c>
      <c r="Q439" s="74" t="s">
        <v>3204</v>
      </c>
      <c r="R439" s="74" t="s">
        <v>3204</v>
      </c>
      <c r="S439" s="84" t="s">
        <v>105</v>
      </c>
      <c r="T439" s="85" t="s">
        <v>90</v>
      </c>
      <c r="U439" s="53" t="s">
        <v>1194</v>
      </c>
      <c r="V439" s="52"/>
    </row>
    <row r="440" spans="1:22" s="3" customFormat="1" ht="52.5" customHeight="1">
      <c r="A440" s="1297"/>
      <c r="B440" s="1276"/>
      <c r="C440" s="84" t="s">
        <v>4180</v>
      </c>
      <c r="D440" s="52" t="s">
        <v>4181</v>
      </c>
      <c r="E440" s="53">
        <v>2017</v>
      </c>
      <c r="F440" s="53">
        <v>50</v>
      </c>
      <c r="G440" s="53"/>
      <c r="H440" s="53">
        <v>50</v>
      </c>
      <c r="I440" s="53">
        <v>50</v>
      </c>
      <c r="J440" s="53"/>
      <c r="K440" s="67">
        <v>5</v>
      </c>
      <c r="L440" s="67">
        <v>0</v>
      </c>
      <c r="M440" s="65">
        <v>0.1</v>
      </c>
      <c r="N440" s="65">
        <v>-0.73333333333333339</v>
      </c>
      <c r="O440" s="74" t="s">
        <v>3276</v>
      </c>
      <c r="P440" s="74" t="s">
        <v>1336</v>
      </c>
      <c r="Q440" s="74" t="s">
        <v>3204</v>
      </c>
      <c r="R440" s="74" t="s">
        <v>3204</v>
      </c>
      <c r="S440" s="84" t="s">
        <v>105</v>
      </c>
      <c r="T440" s="85" t="s">
        <v>404</v>
      </c>
      <c r="U440" s="53" t="s">
        <v>1194</v>
      </c>
      <c r="V440" s="52"/>
    </row>
    <row r="441" spans="1:22" s="3" customFormat="1" ht="85.5">
      <c r="A441" s="1298"/>
      <c r="B441" s="1272"/>
      <c r="C441" s="84" t="s">
        <v>4182</v>
      </c>
      <c r="D441" s="52" t="s">
        <v>4183</v>
      </c>
      <c r="E441" s="53" t="s">
        <v>34</v>
      </c>
      <c r="F441" s="53">
        <v>300</v>
      </c>
      <c r="G441" s="53"/>
      <c r="H441" s="53">
        <v>100</v>
      </c>
      <c r="I441" s="52"/>
      <c r="J441" s="53">
        <v>100</v>
      </c>
      <c r="K441" s="67">
        <v>103</v>
      </c>
      <c r="L441" s="67">
        <v>103</v>
      </c>
      <c r="M441" s="65">
        <v>1.03</v>
      </c>
      <c r="N441" s="65">
        <v>0.19666666666666666</v>
      </c>
      <c r="O441" s="74" t="s">
        <v>38</v>
      </c>
      <c r="P441" s="74" t="s">
        <v>4184</v>
      </c>
      <c r="Q441" s="74" t="s">
        <v>3204</v>
      </c>
      <c r="R441" s="74" t="s">
        <v>3204</v>
      </c>
      <c r="S441" s="84" t="s">
        <v>1911</v>
      </c>
      <c r="T441" s="85" t="s">
        <v>646</v>
      </c>
      <c r="U441" s="53" t="s">
        <v>4185</v>
      </c>
      <c r="V441" s="52" t="s">
        <v>2813</v>
      </c>
    </row>
    <row r="442" spans="1:22" s="3" customFormat="1" ht="28.5">
      <c r="A442" s="420">
        <v>344</v>
      </c>
      <c r="B442" s="1288" t="s">
        <v>3135</v>
      </c>
      <c r="C442" s="1289"/>
      <c r="D442" s="52" t="s">
        <v>3136</v>
      </c>
      <c r="E442" s="53" t="s">
        <v>34</v>
      </c>
      <c r="F442" s="53">
        <v>4000</v>
      </c>
      <c r="G442" s="53"/>
      <c r="H442" s="53">
        <v>3500</v>
      </c>
      <c r="I442" s="420"/>
      <c r="J442" s="53">
        <v>3500</v>
      </c>
      <c r="K442" s="67">
        <v>395</v>
      </c>
      <c r="L442" s="67">
        <v>395</v>
      </c>
      <c r="M442" s="65">
        <v>0.11285714285714285</v>
      </c>
      <c r="N442" s="65">
        <v>-0.72047619047619049</v>
      </c>
      <c r="O442" s="74" t="s">
        <v>38</v>
      </c>
      <c r="P442" s="74" t="s">
        <v>4186</v>
      </c>
      <c r="Q442" s="74" t="s">
        <v>3204</v>
      </c>
      <c r="R442" s="74" t="s">
        <v>3204</v>
      </c>
      <c r="S442" s="533" t="s">
        <v>89</v>
      </c>
      <c r="T442" s="85" t="s">
        <v>404</v>
      </c>
      <c r="U442" s="53" t="s">
        <v>1399</v>
      </c>
      <c r="V442" s="441"/>
    </row>
    <row r="443" spans="1:22" s="3" customFormat="1" ht="28.5">
      <c r="A443" s="420">
        <v>345</v>
      </c>
      <c r="B443" s="1288" t="s">
        <v>2814</v>
      </c>
      <c r="C443" s="1289"/>
      <c r="D443" s="52" t="s">
        <v>2815</v>
      </c>
      <c r="E443" s="53" t="s">
        <v>2816</v>
      </c>
      <c r="F443" s="53">
        <v>50000</v>
      </c>
      <c r="G443" s="53">
        <v>25000</v>
      </c>
      <c r="H443" s="53">
        <v>20000</v>
      </c>
      <c r="I443" s="420"/>
      <c r="J443" s="53">
        <v>20000</v>
      </c>
      <c r="K443" s="67">
        <v>19000</v>
      </c>
      <c r="L443" s="67">
        <v>19000</v>
      </c>
      <c r="M443" s="65">
        <v>0.95</v>
      </c>
      <c r="N443" s="65">
        <v>0.11666666666666659</v>
      </c>
      <c r="O443" s="74" t="s">
        <v>38</v>
      </c>
      <c r="P443" s="74" t="s">
        <v>4187</v>
      </c>
      <c r="Q443" s="74" t="s">
        <v>3204</v>
      </c>
      <c r="R443" s="74" t="s">
        <v>3204</v>
      </c>
      <c r="S443" s="533" t="s">
        <v>4188</v>
      </c>
      <c r="T443" s="85" t="s">
        <v>36</v>
      </c>
      <c r="U443" s="53" t="s">
        <v>3342</v>
      </c>
      <c r="V443" s="441"/>
    </row>
    <row r="444" spans="1:22" s="3" customFormat="1" ht="42.75">
      <c r="A444" s="1290">
        <v>346</v>
      </c>
      <c r="B444" s="1271" t="s">
        <v>2818</v>
      </c>
      <c r="C444" s="84" t="s">
        <v>4189</v>
      </c>
      <c r="D444" s="509" t="s">
        <v>4190</v>
      </c>
      <c r="E444" s="53" t="s">
        <v>2053</v>
      </c>
      <c r="F444" s="53">
        <v>80000</v>
      </c>
      <c r="G444" s="53"/>
      <c r="H444" s="53">
        <v>80000</v>
      </c>
      <c r="I444" s="420"/>
      <c r="J444" s="53">
        <v>80000</v>
      </c>
      <c r="K444" s="67">
        <v>66670</v>
      </c>
      <c r="L444" s="67">
        <v>66670</v>
      </c>
      <c r="M444" s="65">
        <v>0.83337499999999998</v>
      </c>
      <c r="N444" s="65">
        <v>4.1666666666606567E-5</v>
      </c>
      <c r="O444" s="74" t="s">
        <v>38</v>
      </c>
      <c r="P444" s="74" t="s">
        <v>4191</v>
      </c>
      <c r="Q444" s="74" t="s">
        <v>3204</v>
      </c>
      <c r="R444" s="74" t="s">
        <v>3204</v>
      </c>
      <c r="S444" s="533" t="s">
        <v>1325</v>
      </c>
      <c r="T444" s="85" t="s">
        <v>271</v>
      </c>
      <c r="U444" s="53" t="s">
        <v>1399</v>
      </c>
      <c r="V444" s="441"/>
    </row>
    <row r="445" spans="1:22" s="3" customFormat="1" ht="71.25">
      <c r="A445" s="1291"/>
      <c r="B445" s="1272"/>
      <c r="C445" s="84" t="s">
        <v>4192</v>
      </c>
      <c r="D445" s="509" t="s">
        <v>4193</v>
      </c>
      <c r="E445" s="53" t="s">
        <v>883</v>
      </c>
      <c r="F445" s="53">
        <v>730000</v>
      </c>
      <c r="G445" s="53">
        <v>13000</v>
      </c>
      <c r="H445" s="53">
        <v>20000</v>
      </c>
      <c r="I445" s="420"/>
      <c r="J445" s="53">
        <v>20000</v>
      </c>
      <c r="K445" s="67">
        <v>8000</v>
      </c>
      <c r="L445" s="67">
        <v>5000</v>
      </c>
      <c r="M445" s="65">
        <v>0.4</v>
      </c>
      <c r="N445" s="65">
        <v>-0.43333333333333335</v>
      </c>
      <c r="O445" s="74" t="s">
        <v>4194</v>
      </c>
      <c r="P445" s="74" t="s">
        <v>4195</v>
      </c>
      <c r="Q445" s="74" t="s">
        <v>3204</v>
      </c>
      <c r="R445" s="74" t="s">
        <v>3204</v>
      </c>
      <c r="S445" s="533" t="s">
        <v>113</v>
      </c>
      <c r="T445" s="85" t="s">
        <v>114</v>
      </c>
      <c r="U445" s="53" t="s">
        <v>1194</v>
      </c>
      <c r="V445" s="441"/>
    </row>
    <row r="446" spans="1:22" s="3" customFormat="1" ht="99.75">
      <c r="A446" s="420">
        <v>347</v>
      </c>
      <c r="B446" s="1288" t="s">
        <v>2823</v>
      </c>
      <c r="C446" s="1289"/>
      <c r="D446" s="52" t="s">
        <v>2824</v>
      </c>
      <c r="E446" s="53" t="s">
        <v>883</v>
      </c>
      <c r="F446" s="53">
        <v>20000</v>
      </c>
      <c r="G446" s="53">
        <v>8000</v>
      </c>
      <c r="H446" s="53">
        <v>12000</v>
      </c>
      <c r="I446" s="420"/>
      <c r="J446" s="53">
        <v>12000</v>
      </c>
      <c r="K446" s="67">
        <v>11037</v>
      </c>
      <c r="L446" s="67">
        <v>12000</v>
      </c>
      <c r="M446" s="65">
        <v>0.91974999999999996</v>
      </c>
      <c r="N446" s="65">
        <v>8.6416666666666586E-2</v>
      </c>
      <c r="O446" s="74" t="s">
        <v>4196</v>
      </c>
      <c r="P446" s="74" t="s">
        <v>4197</v>
      </c>
      <c r="Q446" s="74" t="s">
        <v>3204</v>
      </c>
      <c r="R446" s="74" t="s">
        <v>3204</v>
      </c>
      <c r="S446" s="533" t="s">
        <v>1368</v>
      </c>
      <c r="T446" s="85" t="s">
        <v>341</v>
      </c>
      <c r="U446" s="53" t="s">
        <v>1556</v>
      </c>
      <c r="V446" s="441"/>
    </row>
    <row r="447" spans="1:22" s="3" customFormat="1" ht="28.5">
      <c r="A447" s="1290">
        <v>348</v>
      </c>
      <c r="B447" s="1271" t="s">
        <v>2825</v>
      </c>
      <c r="C447" s="84" t="s">
        <v>4198</v>
      </c>
      <c r="D447" s="509" t="s">
        <v>4199</v>
      </c>
      <c r="E447" s="53" t="s">
        <v>1665</v>
      </c>
      <c r="F447" s="53">
        <v>108600</v>
      </c>
      <c r="G447" s="53">
        <v>80000</v>
      </c>
      <c r="H447" s="53">
        <v>28600</v>
      </c>
      <c r="I447" s="420"/>
      <c r="J447" s="53">
        <v>28600</v>
      </c>
      <c r="K447" s="67">
        <v>23845</v>
      </c>
      <c r="L447" s="67">
        <v>23845</v>
      </c>
      <c r="M447" s="65">
        <v>0.83374125874125871</v>
      </c>
      <c r="N447" s="65">
        <v>4.0792540792533583E-4</v>
      </c>
      <c r="O447" s="74" t="s">
        <v>38</v>
      </c>
      <c r="P447" s="74" t="s">
        <v>4200</v>
      </c>
      <c r="Q447" s="74" t="s">
        <v>3204</v>
      </c>
      <c r="R447" s="74" t="s">
        <v>3204</v>
      </c>
      <c r="S447" s="533" t="s">
        <v>2827</v>
      </c>
      <c r="T447" s="85" t="s">
        <v>36</v>
      </c>
      <c r="U447" s="53" t="s">
        <v>1399</v>
      </c>
      <c r="V447" s="441"/>
    </row>
    <row r="448" spans="1:22" s="3" customFormat="1" ht="42.75">
      <c r="A448" s="1292"/>
      <c r="B448" s="1276"/>
      <c r="C448" s="84" t="s">
        <v>4201</v>
      </c>
      <c r="D448" s="509" t="s">
        <v>4202</v>
      </c>
      <c r="E448" s="53" t="s">
        <v>1151</v>
      </c>
      <c r="F448" s="53">
        <v>400000</v>
      </c>
      <c r="G448" s="53">
        <v>34400</v>
      </c>
      <c r="H448" s="53">
        <v>35000</v>
      </c>
      <c r="I448" s="420">
        <v>5000</v>
      </c>
      <c r="J448" s="53">
        <v>30000</v>
      </c>
      <c r="K448" s="67">
        <v>35000</v>
      </c>
      <c r="L448" s="67">
        <v>35000</v>
      </c>
      <c r="M448" s="65">
        <v>1</v>
      </c>
      <c r="N448" s="65">
        <v>0.16666666666666663</v>
      </c>
      <c r="O448" s="74" t="s">
        <v>38</v>
      </c>
      <c r="P448" s="74" t="s">
        <v>4203</v>
      </c>
      <c r="Q448" s="74" t="s">
        <v>3204</v>
      </c>
      <c r="R448" s="74">
        <v>0</v>
      </c>
      <c r="S448" s="533" t="s">
        <v>2829</v>
      </c>
      <c r="T448" s="85" t="s">
        <v>36</v>
      </c>
      <c r="U448" s="53" t="s">
        <v>3342</v>
      </c>
      <c r="V448" s="441"/>
    </row>
    <row r="449" spans="1:22" s="3" customFormat="1" ht="57">
      <c r="A449" s="1292"/>
      <c r="B449" s="1276"/>
      <c r="C449" s="84" t="s">
        <v>4204</v>
      </c>
      <c r="D449" s="573" t="s">
        <v>4205</v>
      </c>
      <c r="E449" s="52" t="s">
        <v>208</v>
      </c>
      <c r="F449" s="53">
        <v>250000</v>
      </c>
      <c r="G449" s="53">
        <v>10000</v>
      </c>
      <c r="H449" s="53">
        <v>27000</v>
      </c>
      <c r="I449" s="420"/>
      <c r="J449" s="53">
        <v>27000</v>
      </c>
      <c r="K449" s="67">
        <v>70000</v>
      </c>
      <c r="L449" s="67">
        <v>70000</v>
      </c>
      <c r="M449" s="65">
        <v>2.5925925925925926</v>
      </c>
      <c r="N449" s="65">
        <v>1.7592592592592591</v>
      </c>
      <c r="O449" s="74" t="s">
        <v>38</v>
      </c>
      <c r="P449" s="74" t="s">
        <v>4206</v>
      </c>
      <c r="Q449" s="74" t="s">
        <v>3204</v>
      </c>
      <c r="R449" s="74" t="s">
        <v>3204</v>
      </c>
      <c r="S449" s="533" t="s">
        <v>2831</v>
      </c>
      <c r="T449" s="85" t="s">
        <v>36</v>
      </c>
      <c r="U449" s="53" t="s">
        <v>3342</v>
      </c>
      <c r="V449" s="441"/>
    </row>
    <row r="450" spans="1:22" s="3" customFormat="1" ht="42.75">
      <c r="A450" s="1292"/>
      <c r="B450" s="1276"/>
      <c r="C450" s="84" t="s">
        <v>4207</v>
      </c>
      <c r="D450" s="573" t="s">
        <v>4208</v>
      </c>
      <c r="E450" s="84" t="s">
        <v>1668</v>
      </c>
      <c r="F450" s="53">
        <v>60000</v>
      </c>
      <c r="G450" s="53">
        <v>50000</v>
      </c>
      <c r="H450" s="53">
        <v>10000</v>
      </c>
      <c r="I450" s="53"/>
      <c r="J450" s="53">
        <v>10000</v>
      </c>
      <c r="K450" s="67">
        <v>10000</v>
      </c>
      <c r="L450" s="67">
        <v>10000</v>
      </c>
      <c r="M450" s="65">
        <v>1</v>
      </c>
      <c r="N450" s="65">
        <v>0.16666666666666663</v>
      </c>
      <c r="O450" s="74" t="s">
        <v>4209</v>
      </c>
      <c r="P450" s="74" t="s">
        <v>4210</v>
      </c>
      <c r="Q450" s="74" t="s">
        <v>3204</v>
      </c>
      <c r="R450" s="74" t="s">
        <v>3204</v>
      </c>
      <c r="S450" s="84" t="s">
        <v>2833</v>
      </c>
      <c r="T450" s="420" t="s">
        <v>36</v>
      </c>
      <c r="U450" s="53" t="s">
        <v>1180</v>
      </c>
      <c r="V450" s="573"/>
    </row>
    <row r="451" spans="1:22" s="3" customFormat="1" ht="42.75">
      <c r="A451" s="1292"/>
      <c r="B451" s="1276"/>
      <c r="C451" s="84" t="s">
        <v>4211</v>
      </c>
      <c r="D451" s="509" t="s">
        <v>4212</v>
      </c>
      <c r="E451" s="53" t="s">
        <v>1668</v>
      </c>
      <c r="F451" s="53">
        <v>60000</v>
      </c>
      <c r="G451" s="53">
        <v>40000</v>
      </c>
      <c r="H451" s="53">
        <v>20000</v>
      </c>
      <c r="I451" s="420"/>
      <c r="J451" s="53">
        <v>20000</v>
      </c>
      <c r="K451" s="67">
        <v>20000</v>
      </c>
      <c r="L451" s="67">
        <v>20000</v>
      </c>
      <c r="M451" s="65">
        <v>1</v>
      </c>
      <c r="N451" s="65">
        <v>0.16666666666666663</v>
      </c>
      <c r="O451" s="74" t="s">
        <v>4213</v>
      </c>
      <c r="P451" s="74" t="s">
        <v>4214</v>
      </c>
      <c r="Q451" s="74" t="s">
        <v>3204</v>
      </c>
      <c r="R451" s="74" t="s">
        <v>3204</v>
      </c>
      <c r="S451" s="533" t="s">
        <v>89</v>
      </c>
      <c r="T451" s="85" t="s">
        <v>36</v>
      </c>
      <c r="U451" s="53" t="s">
        <v>1180</v>
      </c>
      <c r="V451" s="441"/>
    </row>
    <row r="452" spans="1:22" s="3" customFormat="1" ht="42.75">
      <c r="A452" s="1292"/>
      <c r="B452" s="1276"/>
      <c r="C452" s="84" t="s">
        <v>4215</v>
      </c>
      <c r="D452" s="509" t="s">
        <v>4216</v>
      </c>
      <c r="E452" s="53" t="s">
        <v>48</v>
      </c>
      <c r="F452" s="53">
        <v>120000</v>
      </c>
      <c r="G452" s="53">
        <v>68000</v>
      </c>
      <c r="H452" s="53">
        <v>25000</v>
      </c>
      <c r="I452" s="420"/>
      <c r="J452" s="53">
        <v>25000</v>
      </c>
      <c r="K452" s="67">
        <v>25000</v>
      </c>
      <c r="L452" s="67">
        <v>25000</v>
      </c>
      <c r="M452" s="65">
        <v>1</v>
      </c>
      <c r="N452" s="65">
        <v>0.16666666666666663</v>
      </c>
      <c r="O452" s="74" t="s">
        <v>4217</v>
      </c>
      <c r="P452" s="74" t="s">
        <v>4218</v>
      </c>
      <c r="Q452" s="74" t="s">
        <v>3204</v>
      </c>
      <c r="R452" s="74" t="s">
        <v>3204</v>
      </c>
      <c r="S452" s="533" t="s">
        <v>2836</v>
      </c>
      <c r="T452" s="85" t="s">
        <v>36</v>
      </c>
      <c r="U452" s="53" t="s">
        <v>1180</v>
      </c>
      <c r="V452" s="441"/>
    </row>
    <row r="453" spans="1:22" s="4" customFormat="1" ht="71.25">
      <c r="A453" s="1292"/>
      <c r="B453" s="1276"/>
      <c r="C453" s="84" t="s">
        <v>733</v>
      </c>
      <c r="D453" s="509" t="s">
        <v>4219</v>
      </c>
      <c r="E453" s="420" t="s">
        <v>208</v>
      </c>
      <c r="F453" s="53">
        <v>71784</v>
      </c>
      <c r="G453" s="420">
        <v>25000</v>
      </c>
      <c r="H453" s="420">
        <v>25000</v>
      </c>
      <c r="I453" s="420"/>
      <c r="J453" s="420">
        <v>25000</v>
      </c>
      <c r="K453" s="64">
        <v>21492</v>
      </c>
      <c r="L453" s="64">
        <v>0</v>
      </c>
      <c r="M453" s="65">
        <v>0.85968</v>
      </c>
      <c r="N453" s="65">
        <v>2.6346666666666629E-2</v>
      </c>
      <c r="O453" s="74" t="s">
        <v>3753</v>
      </c>
      <c r="P453" s="74" t="s">
        <v>4220</v>
      </c>
      <c r="Q453" s="74" t="s">
        <v>4221</v>
      </c>
      <c r="R453" s="74" t="s">
        <v>4222</v>
      </c>
      <c r="S453" s="533" t="s">
        <v>89</v>
      </c>
      <c r="T453" s="420" t="s">
        <v>36</v>
      </c>
      <c r="U453" s="53" t="s">
        <v>1415</v>
      </c>
      <c r="V453" s="441"/>
    </row>
    <row r="454" spans="1:22" s="1" customFormat="1" ht="85.5">
      <c r="A454" s="1292"/>
      <c r="B454" s="1276"/>
      <c r="C454" s="84" t="s">
        <v>727</v>
      </c>
      <c r="D454" s="509" t="s">
        <v>4223</v>
      </c>
      <c r="E454" s="53" t="s">
        <v>729</v>
      </c>
      <c r="F454" s="53">
        <v>250000</v>
      </c>
      <c r="G454" s="53">
        <v>181500</v>
      </c>
      <c r="H454" s="53">
        <v>30000</v>
      </c>
      <c r="I454" s="420"/>
      <c r="J454" s="53">
        <v>30000</v>
      </c>
      <c r="K454" s="67">
        <v>29100</v>
      </c>
      <c r="L454" s="67">
        <v>29100</v>
      </c>
      <c r="M454" s="65">
        <v>0.97</v>
      </c>
      <c r="N454" s="65">
        <v>0.1366666666666666</v>
      </c>
      <c r="O454" s="74" t="s">
        <v>4224</v>
      </c>
      <c r="P454" s="74" t="s">
        <v>4225</v>
      </c>
      <c r="Q454" s="74" t="s">
        <v>3204</v>
      </c>
      <c r="R454" s="74" t="s">
        <v>3204</v>
      </c>
      <c r="S454" s="533" t="s">
        <v>2840</v>
      </c>
      <c r="T454" s="85" t="s">
        <v>36</v>
      </c>
      <c r="U454" s="53" t="s">
        <v>1415</v>
      </c>
      <c r="V454" s="441"/>
    </row>
    <row r="455" spans="1:22" s="3" customFormat="1" ht="71.25">
      <c r="A455" s="1292"/>
      <c r="B455" s="1276"/>
      <c r="C455" s="84" t="s">
        <v>4226</v>
      </c>
      <c r="D455" s="509" t="s">
        <v>4227</v>
      </c>
      <c r="E455" s="53" t="s">
        <v>729</v>
      </c>
      <c r="F455" s="53">
        <v>157000</v>
      </c>
      <c r="G455" s="53">
        <v>95000</v>
      </c>
      <c r="H455" s="53">
        <v>10000</v>
      </c>
      <c r="I455" s="420"/>
      <c r="J455" s="53">
        <v>10000</v>
      </c>
      <c r="K455" s="67">
        <v>9800</v>
      </c>
      <c r="L455" s="67">
        <v>9800</v>
      </c>
      <c r="M455" s="65">
        <v>0.98</v>
      </c>
      <c r="N455" s="65">
        <v>0.14666666666666661</v>
      </c>
      <c r="O455" s="74" t="s">
        <v>38</v>
      </c>
      <c r="P455" s="74" t="s">
        <v>4228</v>
      </c>
      <c r="Q455" s="74" t="s">
        <v>3204</v>
      </c>
      <c r="R455" s="74" t="s">
        <v>3204</v>
      </c>
      <c r="S455" s="533" t="s">
        <v>89</v>
      </c>
      <c r="T455" s="85" t="s">
        <v>36</v>
      </c>
      <c r="U455" s="53" t="s">
        <v>1381</v>
      </c>
      <c r="V455" s="441"/>
    </row>
    <row r="456" spans="1:22" s="3" customFormat="1" ht="28.5">
      <c r="A456" s="1292"/>
      <c r="B456" s="1276"/>
      <c r="C456" s="84" t="s">
        <v>4229</v>
      </c>
      <c r="D456" s="574" t="s">
        <v>4230</v>
      </c>
      <c r="E456" s="53" t="s">
        <v>64</v>
      </c>
      <c r="F456" s="53">
        <v>35000</v>
      </c>
      <c r="G456" s="53"/>
      <c r="H456" s="53">
        <v>20000</v>
      </c>
      <c r="I456" s="53"/>
      <c r="J456" s="420">
        <v>20000</v>
      </c>
      <c r="K456" s="64">
        <v>19400</v>
      </c>
      <c r="L456" s="64">
        <v>19400</v>
      </c>
      <c r="M456" s="65">
        <v>0.97</v>
      </c>
      <c r="N456" s="65">
        <v>0.1366666666666666</v>
      </c>
      <c r="O456" s="74" t="s">
        <v>38</v>
      </c>
      <c r="P456" s="74" t="s">
        <v>4231</v>
      </c>
      <c r="Q456" s="74" t="s">
        <v>3204</v>
      </c>
      <c r="R456" s="74" t="s">
        <v>3204</v>
      </c>
      <c r="S456" s="416" t="s">
        <v>89</v>
      </c>
      <c r="T456" s="85" t="s">
        <v>90</v>
      </c>
      <c r="U456" s="53" t="s">
        <v>1381</v>
      </c>
      <c r="V456" s="533"/>
    </row>
    <row r="457" spans="1:22" s="3" customFormat="1" ht="153" customHeight="1">
      <c r="A457" s="1291"/>
      <c r="B457" s="1272"/>
      <c r="C457" s="84" t="s">
        <v>4232</v>
      </c>
      <c r="D457" s="509" t="s">
        <v>4233</v>
      </c>
      <c r="E457" s="53" t="s">
        <v>34</v>
      </c>
      <c r="F457" s="53">
        <v>20000</v>
      </c>
      <c r="G457" s="53"/>
      <c r="H457" s="53">
        <v>11200</v>
      </c>
      <c r="I457" s="420"/>
      <c r="J457" s="53">
        <v>11200</v>
      </c>
      <c r="K457" s="67">
        <v>9430</v>
      </c>
      <c r="L457" s="67">
        <v>9430</v>
      </c>
      <c r="M457" s="65">
        <v>0.84196428571428572</v>
      </c>
      <c r="N457" s="65">
        <v>8.6309523809523503E-3</v>
      </c>
      <c r="O457" s="74" t="s">
        <v>38</v>
      </c>
      <c r="P457" s="74" t="s">
        <v>4234</v>
      </c>
      <c r="Q457" s="74" t="s">
        <v>3204</v>
      </c>
      <c r="R457" s="74">
        <v>0</v>
      </c>
      <c r="S457" s="533" t="s">
        <v>89</v>
      </c>
      <c r="T457" s="85" t="s">
        <v>271</v>
      </c>
      <c r="U457" s="53" t="s">
        <v>1556</v>
      </c>
      <c r="V457" s="441"/>
    </row>
  </sheetData>
  <protectedRanges>
    <protectedRange sqref="S369:T369 S332:S333 S347:T347 S341:S343 S348 S335:T335 T333 T343" name="区域1_9_1_1"/>
    <protectedRange sqref="D392 D19 D17 D396 D144" name="区域1_2"/>
    <protectedRange sqref="D372" name="区域1_9_3_1"/>
    <protectedRange sqref="U372 U406:U409 U443:U448 U37:U53 U17:U19 U396 U437:U441 U258:U259 U144" name="区域1_9_2_2_1"/>
    <protectedRange sqref="D406" name="区域1_1_1"/>
  </protectedRanges>
  <mergeCells count="434">
    <mergeCell ref="B8:C8"/>
    <mergeCell ref="B9:C9"/>
    <mergeCell ref="B10:C10"/>
    <mergeCell ref="B11:C11"/>
    <mergeCell ref="B12:C12"/>
    <mergeCell ref="B18:C18"/>
    <mergeCell ref="A2:V2"/>
    <mergeCell ref="A3:B3"/>
    <mergeCell ref="D3:F3"/>
    <mergeCell ref="H3:I3"/>
    <mergeCell ref="B6:C6"/>
    <mergeCell ref="B7:C7"/>
    <mergeCell ref="E4:E5"/>
    <mergeCell ref="F4:F5"/>
    <mergeCell ref="G4:G5"/>
    <mergeCell ref="H4:H5"/>
    <mergeCell ref="K4:K5"/>
    <mergeCell ref="L4:L5"/>
    <mergeCell ref="M4:M5"/>
    <mergeCell ref="N4:N5"/>
    <mergeCell ref="V4:V5"/>
    <mergeCell ref="B29:C29"/>
    <mergeCell ref="B30:C30"/>
    <mergeCell ref="B31:C31"/>
    <mergeCell ref="B32:C32"/>
    <mergeCell ref="B33:C33"/>
    <mergeCell ref="B34:C34"/>
    <mergeCell ref="B19:C19"/>
    <mergeCell ref="B20:C20"/>
    <mergeCell ref="B21:C21"/>
    <mergeCell ref="B24:C24"/>
    <mergeCell ref="B25:C25"/>
    <mergeCell ref="B28:C28"/>
    <mergeCell ref="B41:C41"/>
    <mergeCell ref="B42:C42"/>
    <mergeCell ref="B43:C43"/>
    <mergeCell ref="B44:C44"/>
    <mergeCell ref="B45:C45"/>
    <mergeCell ref="B48:C48"/>
    <mergeCell ref="B35:C35"/>
    <mergeCell ref="B36:C36"/>
    <mergeCell ref="B37:C37"/>
    <mergeCell ref="B38:C38"/>
    <mergeCell ref="B39:C39"/>
    <mergeCell ref="B40:C40"/>
    <mergeCell ref="B55:C55"/>
    <mergeCell ref="B56:C56"/>
    <mergeCell ref="B57:C57"/>
    <mergeCell ref="B58:C58"/>
    <mergeCell ref="B59:C59"/>
    <mergeCell ref="B60:C60"/>
    <mergeCell ref="B49:C49"/>
    <mergeCell ref="B50:C50"/>
    <mergeCell ref="B51:C51"/>
    <mergeCell ref="B52:C52"/>
    <mergeCell ref="B53:C53"/>
    <mergeCell ref="B54:C54"/>
    <mergeCell ref="B67:C67"/>
    <mergeCell ref="B68:C68"/>
    <mergeCell ref="B69:C69"/>
    <mergeCell ref="B70:C70"/>
    <mergeCell ref="B71:C71"/>
    <mergeCell ref="B72:C72"/>
    <mergeCell ref="B61:C61"/>
    <mergeCell ref="B62:C62"/>
    <mergeCell ref="B63:C63"/>
    <mergeCell ref="B64:C64"/>
    <mergeCell ref="B65:C65"/>
    <mergeCell ref="B66:C66"/>
    <mergeCell ref="B79:C79"/>
    <mergeCell ref="B84:C84"/>
    <mergeCell ref="B85:C85"/>
    <mergeCell ref="B86:C86"/>
    <mergeCell ref="B95:C95"/>
    <mergeCell ref="B96:C96"/>
    <mergeCell ref="B73:C73"/>
    <mergeCell ref="B74:C74"/>
    <mergeCell ref="B75:C75"/>
    <mergeCell ref="B76:C76"/>
    <mergeCell ref="B77:C77"/>
    <mergeCell ref="B78:C78"/>
    <mergeCell ref="B103:C103"/>
    <mergeCell ref="B104:C104"/>
    <mergeCell ref="B105:C105"/>
    <mergeCell ref="B106:C106"/>
    <mergeCell ref="B107:C107"/>
    <mergeCell ref="B108:C108"/>
    <mergeCell ref="B97:C97"/>
    <mergeCell ref="B98:C98"/>
    <mergeCell ref="B99:C99"/>
    <mergeCell ref="B100:C100"/>
    <mergeCell ref="B101:C101"/>
    <mergeCell ref="B102:C102"/>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71:C171"/>
    <mergeCell ref="B172:C172"/>
    <mergeCell ref="B173:C173"/>
    <mergeCell ref="B174:C174"/>
    <mergeCell ref="B175:C175"/>
    <mergeCell ref="B176:C176"/>
    <mergeCell ref="B157:C157"/>
    <mergeCell ref="B158:C158"/>
    <mergeCell ref="B159:C159"/>
    <mergeCell ref="B160:C160"/>
    <mergeCell ref="B161:C161"/>
    <mergeCell ref="B162:C162"/>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95:C195"/>
    <mergeCell ref="B196:C196"/>
    <mergeCell ref="B197:C197"/>
    <mergeCell ref="B198:C198"/>
    <mergeCell ref="B199:C199"/>
    <mergeCell ref="B200:C200"/>
    <mergeCell ref="B189:C189"/>
    <mergeCell ref="B190:C190"/>
    <mergeCell ref="B191:C191"/>
    <mergeCell ref="B192:C192"/>
    <mergeCell ref="B193:C193"/>
    <mergeCell ref="B194:C194"/>
    <mergeCell ref="B207:C207"/>
    <mergeCell ref="B208:C208"/>
    <mergeCell ref="B209:C209"/>
    <mergeCell ref="B210:C210"/>
    <mergeCell ref="B211:C211"/>
    <mergeCell ref="B212:C212"/>
    <mergeCell ref="B201:C201"/>
    <mergeCell ref="B202:C202"/>
    <mergeCell ref="B203:C203"/>
    <mergeCell ref="B204:C204"/>
    <mergeCell ref="B205:C205"/>
    <mergeCell ref="B206:C206"/>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43:C243"/>
    <mergeCell ref="B250:C250"/>
    <mergeCell ref="B251:C251"/>
    <mergeCell ref="B252:C252"/>
    <mergeCell ref="B255:C255"/>
    <mergeCell ref="B256:C256"/>
    <mergeCell ref="B237:C237"/>
    <mergeCell ref="B238:C238"/>
    <mergeCell ref="B239:C239"/>
    <mergeCell ref="B240:C240"/>
    <mergeCell ref="B241:C241"/>
    <mergeCell ref="B242:C242"/>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87:C287"/>
    <mergeCell ref="B288:C288"/>
    <mergeCell ref="B289:C289"/>
    <mergeCell ref="B290:C290"/>
    <mergeCell ref="B291:C291"/>
    <mergeCell ref="B299:C299"/>
    <mergeCell ref="B296:B298"/>
    <mergeCell ref="B303:B306"/>
    <mergeCell ref="B281:C281"/>
    <mergeCell ref="B282:C282"/>
    <mergeCell ref="B283:C283"/>
    <mergeCell ref="B284:C284"/>
    <mergeCell ref="B285:C285"/>
    <mergeCell ref="B286:C286"/>
    <mergeCell ref="B310:C310"/>
    <mergeCell ref="B311:C311"/>
    <mergeCell ref="B312:C312"/>
    <mergeCell ref="B313:C313"/>
    <mergeCell ref="B314:C314"/>
    <mergeCell ref="B315:C315"/>
    <mergeCell ref="B300:C300"/>
    <mergeCell ref="B301:C301"/>
    <mergeCell ref="B302:C302"/>
    <mergeCell ref="B307:C307"/>
    <mergeCell ref="B308:C308"/>
    <mergeCell ref="B309:C309"/>
    <mergeCell ref="B322:C322"/>
    <mergeCell ref="B323:C323"/>
    <mergeCell ref="B324:C324"/>
    <mergeCell ref="B325:C325"/>
    <mergeCell ref="B326:C326"/>
    <mergeCell ref="B327:C327"/>
    <mergeCell ref="B316:C316"/>
    <mergeCell ref="B317:C317"/>
    <mergeCell ref="B318:C318"/>
    <mergeCell ref="B319:C319"/>
    <mergeCell ref="B320:C320"/>
    <mergeCell ref="B321:C321"/>
    <mergeCell ref="B341:C341"/>
    <mergeCell ref="B342:C342"/>
    <mergeCell ref="B343:C343"/>
    <mergeCell ref="B344:C344"/>
    <mergeCell ref="B351:C351"/>
    <mergeCell ref="B352:C352"/>
    <mergeCell ref="B345:B350"/>
    <mergeCell ref="B328:C328"/>
    <mergeCell ref="B329:C329"/>
    <mergeCell ref="B330:C330"/>
    <mergeCell ref="B331:C331"/>
    <mergeCell ref="B332:C332"/>
    <mergeCell ref="B340:C340"/>
    <mergeCell ref="B333:B336"/>
    <mergeCell ref="B337:B339"/>
    <mergeCell ref="B359:C359"/>
    <mergeCell ref="B360:C360"/>
    <mergeCell ref="B361:C361"/>
    <mergeCell ref="B362:C362"/>
    <mergeCell ref="B363:C363"/>
    <mergeCell ref="B364:C364"/>
    <mergeCell ref="B353:C353"/>
    <mergeCell ref="B354:C354"/>
    <mergeCell ref="B355:C355"/>
    <mergeCell ref="B356:C356"/>
    <mergeCell ref="B357:C357"/>
    <mergeCell ref="B358:C358"/>
    <mergeCell ref="B371:C371"/>
    <mergeCell ref="B372:C372"/>
    <mergeCell ref="B373:C373"/>
    <mergeCell ref="B374:C374"/>
    <mergeCell ref="B375:C375"/>
    <mergeCell ref="B376:C376"/>
    <mergeCell ref="B365:C365"/>
    <mergeCell ref="B366:C366"/>
    <mergeCell ref="B367:C367"/>
    <mergeCell ref="B368:C368"/>
    <mergeCell ref="B369:C369"/>
    <mergeCell ref="B370:C370"/>
    <mergeCell ref="B383:C383"/>
    <mergeCell ref="B384:C384"/>
    <mergeCell ref="B385:C385"/>
    <mergeCell ref="B386:C386"/>
    <mergeCell ref="B387:C387"/>
    <mergeCell ref="B388:C388"/>
    <mergeCell ref="B377:C377"/>
    <mergeCell ref="B378:C378"/>
    <mergeCell ref="B379:C379"/>
    <mergeCell ref="B380:C380"/>
    <mergeCell ref="B381:C381"/>
    <mergeCell ref="B382:C382"/>
    <mergeCell ref="B406:C406"/>
    <mergeCell ref="B395:C395"/>
    <mergeCell ref="B396:C396"/>
    <mergeCell ref="B397:C397"/>
    <mergeCell ref="B398:C398"/>
    <mergeCell ref="B399:C399"/>
    <mergeCell ref="B400:C400"/>
    <mergeCell ref="B389:C389"/>
    <mergeCell ref="B390:C390"/>
    <mergeCell ref="B391:C391"/>
    <mergeCell ref="B392:C392"/>
    <mergeCell ref="B393:C393"/>
    <mergeCell ref="B394:C394"/>
    <mergeCell ref="A253:A254"/>
    <mergeCell ref="A292:A295"/>
    <mergeCell ref="A296:A298"/>
    <mergeCell ref="A303:A306"/>
    <mergeCell ref="B446:C446"/>
    <mergeCell ref="A4:A5"/>
    <mergeCell ref="A13:A14"/>
    <mergeCell ref="A15:A17"/>
    <mergeCell ref="A22:A23"/>
    <mergeCell ref="A26:A27"/>
    <mergeCell ref="A46:A47"/>
    <mergeCell ref="A80:A83"/>
    <mergeCell ref="A87:A89"/>
    <mergeCell ref="A90:A94"/>
    <mergeCell ref="B410:C410"/>
    <mergeCell ref="B427:C427"/>
    <mergeCell ref="B428:C428"/>
    <mergeCell ref="B433:C433"/>
    <mergeCell ref="B442:C442"/>
    <mergeCell ref="B443:C443"/>
    <mergeCell ref="B429:B430"/>
    <mergeCell ref="B431:B432"/>
    <mergeCell ref="B434:B441"/>
    <mergeCell ref="B401:C401"/>
    <mergeCell ref="A444:A445"/>
    <mergeCell ref="A447:A457"/>
    <mergeCell ref="B13:B14"/>
    <mergeCell ref="B15:B17"/>
    <mergeCell ref="B22:B23"/>
    <mergeCell ref="B26:B27"/>
    <mergeCell ref="B46:B47"/>
    <mergeCell ref="B80:B83"/>
    <mergeCell ref="B87:B89"/>
    <mergeCell ref="B90:B94"/>
    <mergeCell ref="A416:A419"/>
    <mergeCell ref="A420:A421"/>
    <mergeCell ref="A422:A426"/>
    <mergeCell ref="A429:A430"/>
    <mergeCell ref="A431:A432"/>
    <mergeCell ref="A434:A441"/>
    <mergeCell ref="A333:A336"/>
    <mergeCell ref="A337:A339"/>
    <mergeCell ref="A345:A350"/>
    <mergeCell ref="A407:A409"/>
    <mergeCell ref="A411:A413"/>
    <mergeCell ref="A414:A415"/>
    <mergeCell ref="A163:A170"/>
    <mergeCell ref="A244:A249"/>
    <mergeCell ref="N90:N91"/>
    <mergeCell ref="O4:O5"/>
    <mergeCell ref="B444:B445"/>
    <mergeCell ref="B447:B457"/>
    <mergeCell ref="C90:C91"/>
    <mergeCell ref="C93:C94"/>
    <mergeCell ref="D4:D5"/>
    <mergeCell ref="D90:D91"/>
    <mergeCell ref="D93:D94"/>
    <mergeCell ref="B4:C5"/>
    <mergeCell ref="B407:B409"/>
    <mergeCell ref="B411:B413"/>
    <mergeCell ref="B414:B415"/>
    <mergeCell ref="B416:B419"/>
    <mergeCell ref="B420:B421"/>
    <mergeCell ref="B422:B426"/>
    <mergeCell ref="B163:B170"/>
    <mergeCell ref="B244:B249"/>
    <mergeCell ref="B253:B254"/>
    <mergeCell ref="B292:B295"/>
    <mergeCell ref="B402:C402"/>
    <mergeCell ref="B403:C403"/>
    <mergeCell ref="B404:C404"/>
    <mergeCell ref="B405:C405"/>
    <mergeCell ref="V90:V91"/>
    <mergeCell ref="V93:V94"/>
    <mergeCell ref="V292:V295"/>
    <mergeCell ref="V296:V298"/>
    <mergeCell ref="V303:V306"/>
    <mergeCell ref="P4:P5"/>
    <mergeCell ref="Q4:Q5"/>
    <mergeCell ref="R4:R5"/>
    <mergeCell ref="S4:S5"/>
    <mergeCell ref="T4:T5"/>
    <mergeCell ref="U4:U5"/>
  </mergeCells>
  <phoneticPr fontId="47" type="noConversion"/>
  <dataValidations count="1">
    <dataValidation type="textLength" allowBlank="1" showInputMessage="1" showErrorMessage="1" sqref="D17 D19 D144 T333 S335:T335 T343 S347:T347 S348 S369:T369 D372 D392 D396 D406 S332:S333 S341:S343">
      <formula1>0</formula1>
      <formula2>200</formula2>
    </dataValidation>
  </dataValidations>
  <pageMargins left="0.7" right="0.7" top="0.75" bottom="0.75" header="0.3" footer="0.3"/>
  <headerFooter scaleWithDoc="0" alignWithMargins="0"/>
</worksheet>
</file>

<file path=xl/worksheets/sheet15.xml><?xml version="1.0" encoding="utf-8"?>
<worksheet xmlns="http://schemas.openxmlformats.org/spreadsheetml/2006/main" xmlns:r="http://schemas.openxmlformats.org/officeDocument/2006/relationships">
  <dimension ref="A1:R14"/>
  <sheetViews>
    <sheetView zoomScale="80" workbookViewId="0">
      <pane xSplit="2" ySplit="4" topLeftCell="C5" activePane="bottomRight" state="frozen"/>
      <selection pane="topRight"/>
      <selection pane="bottomLeft"/>
      <selection pane="bottomRight" activeCell="T12" sqref="T12"/>
    </sheetView>
  </sheetViews>
  <sheetFormatPr defaultColWidth="9" defaultRowHeight="14.25"/>
  <cols>
    <col min="1" max="1" width="6.25" customWidth="1"/>
    <col min="2" max="2" width="14.75" customWidth="1"/>
    <col min="3" max="3" width="15.625" customWidth="1"/>
    <col min="4" max="4" width="10.125" customWidth="1"/>
    <col min="5" max="5" width="9.5" customWidth="1"/>
    <col min="6" max="6" width="12.375" customWidth="1"/>
    <col min="7" max="7" width="8.875" customWidth="1"/>
    <col min="8" max="8" width="9.625" customWidth="1"/>
    <col min="9" max="9" width="9.875" style="476" customWidth="1"/>
    <col min="10" max="10" width="11.625" style="476" customWidth="1"/>
    <col min="11" max="11" width="11.75" style="476" customWidth="1"/>
    <col min="12" max="12" width="16.25" style="476" customWidth="1"/>
    <col min="13" max="13" width="16.625" style="476" customWidth="1"/>
    <col min="14" max="14" width="12" style="477" customWidth="1"/>
    <col min="15" max="15" width="18.25" style="478" customWidth="1"/>
    <col min="16" max="16" width="17.625" style="478" customWidth="1"/>
    <col min="17" max="17" width="11.375" style="478" customWidth="1"/>
    <col min="18" max="18" width="9.5" customWidth="1"/>
  </cols>
  <sheetData>
    <row r="1" spans="1:18" ht="28.5" customHeight="1">
      <c r="A1" s="1322" t="s">
        <v>4235</v>
      </c>
      <c r="B1" s="1322"/>
      <c r="C1" s="1322"/>
      <c r="D1" s="1322"/>
      <c r="E1" s="1322"/>
      <c r="F1" s="1322"/>
      <c r="G1" s="1322"/>
      <c r="H1" s="1322"/>
      <c r="I1" s="1322"/>
      <c r="J1" s="1322"/>
      <c r="K1" s="1322"/>
      <c r="L1" s="1322"/>
      <c r="M1" s="1322"/>
      <c r="N1" s="1322"/>
      <c r="O1" s="1322"/>
      <c r="P1" s="1322"/>
      <c r="Q1" s="1322"/>
      <c r="R1" s="1322"/>
    </row>
    <row r="2" spans="1:18" s="473" customFormat="1" ht="21" customHeight="1">
      <c r="A2" s="1323" t="s">
        <v>4236</v>
      </c>
      <c r="B2" s="1323"/>
      <c r="C2" s="1323"/>
      <c r="D2" s="1323"/>
      <c r="E2" s="1323"/>
      <c r="F2" s="479" t="s">
        <v>1613</v>
      </c>
      <c r="G2" s="1323"/>
      <c r="H2" s="1323"/>
      <c r="I2" s="1323" t="s">
        <v>1614</v>
      </c>
      <c r="J2" s="1323"/>
      <c r="K2" s="476"/>
      <c r="L2" s="476"/>
      <c r="M2" s="476"/>
      <c r="N2" s="493"/>
      <c r="O2" s="1323"/>
      <c r="P2" s="1323"/>
      <c r="Q2" s="1323" t="s">
        <v>0</v>
      </c>
      <c r="R2" s="1323"/>
    </row>
    <row r="3" spans="1:18" s="474" customFormat="1" ht="28.5" customHeight="1">
      <c r="A3" s="1316" t="s">
        <v>1</v>
      </c>
      <c r="B3" s="1316" t="s">
        <v>2</v>
      </c>
      <c r="C3" s="1316" t="s">
        <v>3</v>
      </c>
      <c r="D3" s="1316" t="s">
        <v>4</v>
      </c>
      <c r="E3" s="1318" t="s">
        <v>5</v>
      </c>
      <c r="F3" s="1318" t="s">
        <v>4237</v>
      </c>
      <c r="G3" s="1324" t="s">
        <v>4238</v>
      </c>
      <c r="H3" s="1325"/>
      <c r="I3" s="1326"/>
      <c r="J3" s="1316" t="s">
        <v>4239</v>
      </c>
      <c r="K3" s="1316" t="s">
        <v>9</v>
      </c>
      <c r="L3" s="1316" t="s">
        <v>10</v>
      </c>
      <c r="M3" s="1316" t="s">
        <v>11</v>
      </c>
      <c r="N3" s="1316" t="s">
        <v>12</v>
      </c>
      <c r="O3" s="1316" t="s">
        <v>13</v>
      </c>
      <c r="P3" s="1316" t="s">
        <v>14</v>
      </c>
      <c r="Q3" s="1316" t="s">
        <v>15</v>
      </c>
      <c r="R3" s="1320" t="s">
        <v>16</v>
      </c>
    </row>
    <row r="4" spans="1:18" s="474" customFormat="1" ht="23.25" customHeight="1">
      <c r="A4" s="1317"/>
      <c r="B4" s="1317"/>
      <c r="C4" s="1317"/>
      <c r="D4" s="1317"/>
      <c r="E4" s="1319"/>
      <c r="F4" s="1319"/>
      <c r="G4" s="480" t="s">
        <v>23</v>
      </c>
      <c r="H4" s="481" t="s">
        <v>24</v>
      </c>
      <c r="I4" s="481" t="s">
        <v>25</v>
      </c>
      <c r="J4" s="1317"/>
      <c r="K4" s="1317"/>
      <c r="L4" s="1317"/>
      <c r="M4" s="1317"/>
      <c r="N4" s="1317"/>
      <c r="O4" s="1317"/>
      <c r="P4" s="1317"/>
      <c r="Q4" s="1317"/>
      <c r="R4" s="1321"/>
    </row>
    <row r="5" spans="1:18" s="473" customFormat="1" ht="21" customHeight="1">
      <c r="A5" s="482"/>
      <c r="B5" s="480" t="s">
        <v>23</v>
      </c>
      <c r="C5" s="483"/>
      <c r="D5" s="480"/>
      <c r="E5" s="480"/>
      <c r="F5" s="480"/>
      <c r="G5" s="484"/>
      <c r="H5" s="485"/>
      <c r="I5" s="485"/>
      <c r="J5" s="494"/>
      <c r="K5" s="494"/>
      <c r="L5" s="494"/>
      <c r="M5" s="494"/>
      <c r="N5" s="495"/>
      <c r="O5" s="496"/>
      <c r="P5" s="496"/>
      <c r="Q5" s="496"/>
      <c r="R5" s="485"/>
    </row>
    <row r="6" spans="1:18" s="473" customFormat="1" ht="25.15" customHeight="1">
      <c r="A6" s="486" t="s">
        <v>27</v>
      </c>
      <c r="B6" s="483" t="s">
        <v>1051</v>
      </c>
      <c r="C6" s="483"/>
      <c r="D6" s="480"/>
      <c r="E6" s="480"/>
      <c r="F6" s="480"/>
      <c r="G6" s="484"/>
      <c r="H6" s="485"/>
      <c r="I6" s="494"/>
      <c r="J6" s="494"/>
      <c r="K6" s="494"/>
      <c r="L6" s="494"/>
      <c r="M6" s="494"/>
      <c r="N6" s="494"/>
      <c r="O6" s="496"/>
      <c r="P6" s="497"/>
      <c r="Q6" s="497"/>
      <c r="R6" s="485"/>
    </row>
    <row r="7" spans="1:18" s="473" customFormat="1" ht="25.9" customHeight="1">
      <c r="A7" s="482" t="s">
        <v>1056</v>
      </c>
      <c r="B7" s="487" t="s">
        <v>1057</v>
      </c>
      <c r="C7" s="483"/>
      <c r="D7" s="480"/>
      <c r="E7" s="480"/>
      <c r="F7" s="480"/>
      <c r="G7" s="484"/>
      <c r="H7" s="485"/>
      <c r="I7" s="494"/>
      <c r="J7" s="485"/>
      <c r="K7" s="485"/>
      <c r="L7" s="485"/>
      <c r="M7" s="485"/>
      <c r="N7" s="485"/>
      <c r="O7" s="496"/>
      <c r="P7" s="496"/>
      <c r="Q7" s="496"/>
      <c r="R7" s="485"/>
    </row>
    <row r="8" spans="1:18" s="473" customFormat="1" ht="21" customHeight="1">
      <c r="A8" s="1311" t="s">
        <v>4240</v>
      </c>
      <c r="B8" s="1312"/>
      <c r="C8" s="483"/>
      <c r="D8" s="480"/>
      <c r="E8" s="480"/>
      <c r="F8" s="480"/>
      <c r="G8" s="484"/>
      <c r="H8" s="485"/>
      <c r="I8" s="494"/>
      <c r="J8" s="485"/>
      <c r="K8" s="485"/>
      <c r="L8" s="485"/>
      <c r="M8" s="485"/>
      <c r="N8" s="485"/>
      <c r="O8" s="496"/>
      <c r="P8" s="496"/>
      <c r="Q8" s="496"/>
      <c r="R8" s="485"/>
    </row>
    <row r="9" spans="1:18" s="473" customFormat="1" ht="28.9" customHeight="1">
      <c r="A9" s="1313" t="s">
        <v>4241</v>
      </c>
      <c r="B9" s="1314"/>
      <c r="C9" s="483"/>
      <c r="D9" s="480"/>
      <c r="E9" s="480"/>
      <c r="F9" s="480"/>
      <c r="G9" s="484"/>
      <c r="H9" s="485"/>
      <c r="I9" s="494"/>
      <c r="J9" s="485"/>
      <c r="K9" s="485"/>
      <c r="L9" s="485"/>
      <c r="M9" s="485"/>
      <c r="N9" s="485"/>
      <c r="O9" s="496"/>
      <c r="P9" s="496"/>
      <c r="Q9" s="496"/>
      <c r="R9" s="485"/>
    </row>
    <row r="10" spans="1:18" s="473" customFormat="1" ht="103.9" customHeight="1">
      <c r="A10" s="488">
        <v>3</v>
      </c>
      <c r="B10" s="489" t="s">
        <v>3407</v>
      </c>
      <c r="C10" s="490" t="s">
        <v>4242</v>
      </c>
      <c r="D10" s="491" t="s">
        <v>48</v>
      </c>
      <c r="E10" s="491">
        <v>30657</v>
      </c>
      <c r="F10" s="491">
        <v>140</v>
      </c>
      <c r="G10" s="491">
        <v>8311</v>
      </c>
      <c r="H10" s="491">
        <v>8311</v>
      </c>
      <c r="I10" s="491" t="s">
        <v>1269</v>
      </c>
      <c r="J10" s="498" t="s">
        <v>4243</v>
      </c>
      <c r="K10" s="499">
        <v>43313</v>
      </c>
      <c r="L10" s="490" t="s">
        <v>99</v>
      </c>
      <c r="M10" s="490" t="s">
        <v>3414</v>
      </c>
      <c r="N10" s="488" t="s">
        <v>1082</v>
      </c>
      <c r="O10" s="498" t="s">
        <v>4244</v>
      </c>
      <c r="P10" s="498" t="s">
        <v>4245</v>
      </c>
      <c r="Q10" s="491" t="s">
        <v>4246</v>
      </c>
      <c r="R10" s="503"/>
    </row>
    <row r="11" spans="1:18" s="473" customFormat="1" ht="108" customHeight="1">
      <c r="A11" s="488">
        <v>4</v>
      </c>
      <c r="B11" s="489" t="s">
        <v>3412</v>
      </c>
      <c r="C11" s="490" t="s">
        <v>4247</v>
      </c>
      <c r="D11" s="491" t="s">
        <v>79</v>
      </c>
      <c r="E11" s="491">
        <v>35514</v>
      </c>
      <c r="F11" s="491">
        <v>475</v>
      </c>
      <c r="G11" s="491">
        <v>7723</v>
      </c>
      <c r="H11" s="491">
        <v>7723</v>
      </c>
      <c r="I11" s="491" t="s">
        <v>1269</v>
      </c>
      <c r="J11" s="498" t="s">
        <v>4248</v>
      </c>
      <c r="K11" s="499">
        <v>43313</v>
      </c>
      <c r="L11" s="490" t="s">
        <v>99</v>
      </c>
      <c r="M11" s="490" t="s">
        <v>3418</v>
      </c>
      <c r="N11" s="488" t="s">
        <v>1082</v>
      </c>
      <c r="O11" s="498" t="s">
        <v>4249</v>
      </c>
      <c r="P11" s="498" t="s">
        <v>4250</v>
      </c>
      <c r="Q11" s="491" t="s">
        <v>1833</v>
      </c>
      <c r="R11" s="504"/>
    </row>
    <row r="12" spans="1:18" s="473" customFormat="1" ht="174" customHeight="1">
      <c r="A12" s="488">
        <v>5</v>
      </c>
      <c r="B12" s="490" t="s">
        <v>2866</v>
      </c>
      <c r="C12" s="490" t="s">
        <v>2867</v>
      </c>
      <c r="D12" s="488" t="s">
        <v>339</v>
      </c>
      <c r="E12" s="488">
        <v>94360</v>
      </c>
      <c r="F12" s="488">
        <v>0</v>
      </c>
      <c r="G12" s="488">
        <v>500</v>
      </c>
      <c r="H12" s="488">
        <v>500</v>
      </c>
      <c r="I12" s="491" t="s">
        <v>1269</v>
      </c>
      <c r="J12" s="500" t="s">
        <v>1911</v>
      </c>
      <c r="K12" s="488" t="s">
        <v>1168</v>
      </c>
      <c r="L12" s="490" t="s">
        <v>99</v>
      </c>
      <c r="M12" s="490" t="s">
        <v>4251</v>
      </c>
      <c r="N12" s="501" t="s">
        <v>1082</v>
      </c>
      <c r="O12" s="491" t="s">
        <v>1269</v>
      </c>
      <c r="P12" s="502"/>
      <c r="Q12" s="491" t="s">
        <v>1399</v>
      </c>
      <c r="R12" s="505"/>
    </row>
    <row r="13" spans="1:18" s="473" customFormat="1" ht="177" customHeight="1">
      <c r="A13" s="488">
        <v>6</v>
      </c>
      <c r="B13" s="490" t="s">
        <v>2873</v>
      </c>
      <c r="C13" s="490" t="s">
        <v>4252</v>
      </c>
      <c r="D13" s="488" t="s">
        <v>339</v>
      </c>
      <c r="E13" s="492">
        <v>32915</v>
      </c>
      <c r="F13" s="488">
        <v>0</v>
      </c>
      <c r="G13" s="488">
        <v>400</v>
      </c>
      <c r="H13" s="488">
        <v>400</v>
      </c>
      <c r="I13" s="491" t="s">
        <v>1269</v>
      </c>
      <c r="J13" s="500" t="s">
        <v>1911</v>
      </c>
      <c r="K13" s="488" t="s">
        <v>1168</v>
      </c>
      <c r="L13" s="490" t="s">
        <v>99</v>
      </c>
      <c r="M13" s="490" t="s">
        <v>4253</v>
      </c>
      <c r="N13" s="501" t="s">
        <v>1082</v>
      </c>
      <c r="O13" s="491" t="s">
        <v>1269</v>
      </c>
      <c r="P13" s="502"/>
      <c r="Q13" s="491" t="s">
        <v>1399</v>
      </c>
      <c r="R13" s="505"/>
    </row>
    <row r="14" spans="1:18" s="475" customFormat="1" ht="203.25" customHeight="1">
      <c r="A14" s="1315" t="s">
        <v>4254</v>
      </c>
      <c r="B14" s="1315"/>
      <c r="C14" s="1315"/>
      <c r="D14" s="1315"/>
      <c r="E14" s="1315"/>
      <c r="F14" s="1315"/>
      <c r="G14" s="1315"/>
      <c r="H14" s="1315"/>
      <c r="I14" s="1315"/>
      <c r="J14" s="1315"/>
      <c r="K14" s="1315"/>
      <c r="L14" s="1315"/>
      <c r="M14" s="1315"/>
      <c r="N14" s="1315"/>
      <c r="O14" s="1315"/>
      <c r="P14" s="1315"/>
      <c r="Q14" s="1315"/>
      <c r="R14" s="1315"/>
    </row>
  </sheetData>
  <mergeCells count="26">
    <mergeCell ref="N3:N4"/>
    <mergeCell ref="A1:R1"/>
    <mergeCell ref="A2:B2"/>
    <mergeCell ref="C2:E2"/>
    <mergeCell ref="G2:H2"/>
    <mergeCell ref="I2:J2"/>
    <mergeCell ref="O2:P2"/>
    <mergeCell ref="Q2:R2"/>
    <mergeCell ref="O3:O4"/>
    <mergeCell ref="G3:I3"/>
    <mergeCell ref="A8:B8"/>
    <mergeCell ref="A9:B9"/>
    <mergeCell ref="A14:R14"/>
    <mergeCell ref="A3:A4"/>
    <mergeCell ref="B3:B4"/>
    <mergeCell ref="C3:C4"/>
    <mergeCell ref="D3:D4"/>
    <mergeCell ref="E3:E4"/>
    <mergeCell ref="F3:F4"/>
    <mergeCell ref="P3:P4"/>
    <mergeCell ref="Q3:Q4"/>
    <mergeCell ref="R3:R4"/>
    <mergeCell ref="J3:J4"/>
    <mergeCell ref="K3:K4"/>
    <mergeCell ref="L3:L4"/>
    <mergeCell ref="M3:M4"/>
  </mergeCells>
  <phoneticPr fontId="47" type="noConversion"/>
  <pageMargins left="0.7" right="0.7" top="0.75" bottom="0.75" header="0.3" footer="0.3"/>
  <headerFooter scaleWithDoc="0" alignWithMargins="0"/>
</worksheet>
</file>

<file path=xl/worksheets/sheet16.xml><?xml version="1.0" encoding="utf-8"?>
<worksheet xmlns="http://schemas.openxmlformats.org/spreadsheetml/2006/main" xmlns:r="http://schemas.openxmlformats.org/officeDocument/2006/relationships">
  <dimension ref="A2:X10"/>
  <sheetViews>
    <sheetView zoomScale="50" workbookViewId="0">
      <selection activeCell="O34" sqref="O34"/>
    </sheetView>
  </sheetViews>
  <sheetFormatPr defaultColWidth="9" defaultRowHeight="14.25"/>
  <cols>
    <col min="3" max="3" width="27" customWidth="1"/>
    <col min="4" max="4" width="70.75" customWidth="1"/>
    <col min="19" max="19" width="90.375" customWidth="1"/>
  </cols>
  <sheetData>
    <row r="2" spans="1:24" s="446" customFormat="1" ht="61.15" customHeight="1">
      <c r="A2" s="1327">
        <v>23</v>
      </c>
      <c r="B2" s="1327" t="s">
        <v>4255</v>
      </c>
      <c r="C2" s="451" t="s">
        <v>2935</v>
      </c>
      <c r="D2" s="452" t="s">
        <v>2936</v>
      </c>
      <c r="E2" s="453" t="s">
        <v>56</v>
      </c>
      <c r="F2" s="454">
        <v>150000</v>
      </c>
      <c r="G2" s="454"/>
      <c r="H2" s="454"/>
      <c r="I2" s="454"/>
      <c r="J2" s="454"/>
      <c r="K2" s="454"/>
      <c r="L2" s="454" t="s">
        <v>646</v>
      </c>
      <c r="M2" s="454"/>
      <c r="N2" s="454" t="s">
        <v>4256</v>
      </c>
      <c r="O2" s="454" t="s">
        <v>4189</v>
      </c>
      <c r="P2" s="454"/>
      <c r="Q2" s="456" t="s">
        <v>4257</v>
      </c>
      <c r="R2" s="454" t="s">
        <v>1399</v>
      </c>
      <c r="S2" s="465" t="s">
        <v>4258</v>
      </c>
      <c r="T2" s="453" t="s">
        <v>4259</v>
      </c>
      <c r="U2" s="466" t="s">
        <v>4260</v>
      </c>
      <c r="V2" s="467" t="s">
        <v>4261</v>
      </c>
      <c r="X2" s="468"/>
    </row>
    <row r="3" spans="1:24" s="447" customFormat="1" ht="61.15" customHeight="1">
      <c r="A3" s="1327"/>
      <c r="B3" s="1327"/>
      <c r="C3" s="451" t="s">
        <v>2899</v>
      </c>
      <c r="D3" s="452" t="s">
        <v>4262</v>
      </c>
      <c r="E3" s="453" t="s">
        <v>56</v>
      </c>
      <c r="F3" s="454" t="s">
        <v>4263</v>
      </c>
      <c r="G3" s="454"/>
      <c r="H3" s="454"/>
      <c r="I3" s="454"/>
      <c r="J3" s="454"/>
      <c r="K3" s="454"/>
      <c r="L3" s="454"/>
      <c r="M3" s="454"/>
      <c r="N3" s="454"/>
      <c r="O3" s="454" t="s">
        <v>4189</v>
      </c>
      <c r="P3" s="454"/>
      <c r="Q3" s="454"/>
      <c r="R3" s="469" t="s">
        <v>1399</v>
      </c>
      <c r="S3" s="462" t="s">
        <v>4264</v>
      </c>
      <c r="T3" s="453" t="s">
        <v>4259</v>
      </c>
      <c r="U3" s="466" t="s">
        <v>4260</v>
      </c>
      <c r="V3" s="467" t="s">
        <v>4261</v>
      </c>
      <c r="X3" s="470" t="s">
        <v>4265</v>
      </c>
    </row>
    <row r="4" spans="1:24" s="448" customFormat="1" ht="61.15" customHeight="1">
      <c r="A4" s="1327"/>
      <c r="B4" s="1327"/>
      <c r="C4" s="451" t="s">
        <v>4266</v>
      </c>
      <c r="D4" s="455" t="s">
        <v>4267</v>
      </c>
      <c r="E4" s="453" t="s">
        <v>56</v>
      </c>
      <c r="F4" s="456">
        <v>44878</v>
      </c>
      <c r="G4" s="456"/>
      <c r="H4" s="456"/>
      <c r="I4" s="456"/>
      <c r="J4" s="456"/>
      <c r="K4" s="456"/>
      <c r="L4" s="454" t="s">
        <v>646</v>
      </c>
      <c r="M4" s="456"/>
      <c r="N4" s="454" t="s">
        <v>4256</v>
      </c>
      <c r="O4" s="454" t="s">
        <v>4189</v>
      </c>
      <c r="P4" s="456" t="s">
        <v>4268</v>
      </c>
      <c r="Q4" s="456" t="s">
        <v>4257</v>
      </c>
      <c r="R4" s="456" t="s">
        <v>1399</v>
      </c>
      <c r="S4" s="465" t="s">
        <v>4258</v>
      </c>
      <c r="T4" s="453" t="s">
        <v>4259</v>
      </c>
      <c r="U4" s="466" t="s">
        <v>4260</v>
      </c>
      <c r="V4" s="467" t="s">
        <v>4261</v>
      </c>
      <c r="X4" s="468"/>
    </row>
    <row r="5" spans="1:24" s="449" customFormat="1" ht="61.15" customHeight="1">
      <c r="A5" s="1327"/>
      <c r="B5" s="1327"/>
      <c r="C5" s="457" t="s">
        <v>4269</v>
      </c>
      <c r="D5" s="458" t="s">
        <v>4270</v>
      </c>
      <c r="E5" s="459" t="s">
        <v>56</v>
      </c>
      <c r="F5" s="456">
        <v>39140</v>
      </c>
      <c r="G5" s="456"/>
      <c r="H5" s="456"/>
      <c r="I5" s="456"/>
      <c r="J5" s="456"/>
      <c r="K5" s="456"/>
      <c r="L5" s="454" t="s">
        <v>646</v>
      </c>
      <c r="M5" s="456"/>
      <c r="N5" s="454" t="s">
        <v>4256</v>
      </c>
      <c r="O5" s="454" t="s">
        <v>4189</v>
      </c>
      <c r="P5" s="456" t="s">
        <v>4268</v>
      </c>
      <c r="Q5" s="456" t="s">
        <v>4257</v>
      </c>
      <c r="R5" s="456" t="s">
        <v>1399</v>
      </c>
      <c r="S5" s="465" t="s">
        <v>4258</v>
      </c>
      <c r="T5" s="453" t="s">
        <v>4259</v>
      </c>
      <c r="U5" s="466" t="s">
        <v>4260</v>
      </c>
      <c r="V5" s="467" t="s">
        <v>4261</v>
      </c>
      <c r="X5" s="468"/>
    </row>
    <row r="6" spans="1:24" s="447" customFormat="1" ht="61.15" customHeight="1">
      <c r="A6" s="1327"/>
      <c r="B6" s="1327"/>
      <c r="C6" s="451" t="s">
        <v>4271</v>
      </c>
      <c r="D6" s="455" t="s">
        <v>4272</v>
      </c>
      <c r="E6" s="453" t="s">
        <v>56</v>
      </c>
      <c r="F6" s="456">
        <v>26298</v>
      </c>
      <c r="G6" s="456"/>
      <c r="H6" s="456"/>
      <c r="I6" s="456"/>
      <c r="J6" s="456"/>
      <c r="K6" s="456"/>
      <c r="L6" s="454" t="s">
        <v>646</v>
      </c>
      <c r="M6" s="456"/>
      <c r="N6" s="454" t="s">
        <v>4256</v>
      </c>
      <c r="O6" s="454" t="s">
        <v>4189</v>
      </c>
      <c r="P6" s="456" t="s">
        <v>4268</v>
      </c>
      <c r="Q6" s="456" t="s">
        <v>4257</v>
      </c>
      <c r="R6" s="456" t="s">
        <v>1399</v>
      </c>
      <c r="S6" s="465" t="s">
        <v>4258</v>
      </c>
      <c r="T6" s="453" t="s">
        <v>4259</v>
      </c>
      <c r="U6" s="466" t="s">
        <v>4260</v>
      </c>
      <c r="V6" s="467" t="s">
        <v>4261</v>
      </c>
      <c r="X6" s="468"/>
    </row>
    <row r="7" spans="1:24" s="448" customFormat="1" ht="61.15" customHeight="1">
      <c r="A7" s="1327"/>
      <c r="B7" s="1327"/>
      <c r="C7" s="451" t="s">
        <v>4273</v>
      </c>
      <c r="D7" s="455" t="s">
        <v>4274</v>
      </c>
      <c r="E7" s="453" t="s">
        <v>56</v>
      </c>
      <c r="F7" s="456">
        <v>23844</v>
      </c>
      <c r="G7" s="456"/>
      <c r="H7" s="456"/>
      <c r="I7" s="456"/>
      <c r="J7" s="456"/>
      <c r="K7" s="456"/>
      <c r="L7" s="454" t="s">
        <v>646</v>
      </c>
      <c r="M7" s="456"/>
      <c r="N7" s="454" t="s">
        <v>4256</v>
      </c>
      <c r="O7" s="454" t="s">
        <v>4189</v>
      </c>
      <c r="P7" s="456" t="s">
        <v>4268</v>
      </c>
      <c r="Q7" s="456" t="s">
        <v>4257</v>
      </c>
      <c r="R7" s="456" t="s">
        <v>1399</v>
      </c>
      <c r="S7" s="465" t="s">
        <v>4258</v>
      </c>
      <c r="T7" s="453" t="s">
        <v>4259</v>
      </c>
      <c r="U7" s="466" t="s">
        <v>4260</v>
      </c>
      <c r="V7" s="467" t="s">
        <v>4261</v>
      </c>
      <c r="X7" s="468"/>
    </row>
    <row r="8" spans="1:24" s="447" customFormat="1" ht="61.15" customHeight="1">
      <c r="A8" s="1327"/>
      <c r="B8" s="1327"/>
      <c r="C8" s="451" t="s">
        <v>4275</v>
      </c>
      <c r="D8" s="455" t="s">
        <v>4276</v>
      </c>
      <c r="E8" s="453" t="s">
        <v>56</v>
      </c>
      <c r="F8" s="456">
        <v>10840</v>
      </c>
      <c r="G8" s="456"/>
      <c r="H8" s="456"/>
      <c r="I8" s="456"/>
      <c r="J8" s="456"/>
      <c r="K8" s="456"/>
      <c r="L8" s="454" t="s">
        <v>646</v>
      </c>
      <c r="M8" s="456"/>
      <c r="N8" s="454" t="s">
        <v>4256</v>
      </c>
      <c r="O8" s="454" t="s">
        <v>4189</v>
      </c>
      <c r="P8" s="456" t="s">
        <v>4268</v>
      </c>
      <c r="Q8" s="456" t="s">
        <v>4257</v>
      </c>
      <c r="R8" s="456" t="s">
        <v>1399</v>
      </c>
      <c r="S8" s="465" t="s">
        <v>4258</v>
      </c>
      <c r="T8" s="453" t="s">
        <v>4259</v>
      </c>
      <c r="U8" s="466" t="s">
        <v>4260</v>
      </c>
      <c r="V8" s="467" t="s">
        <v>4261</v>
      </c>
      <c r="X8" s="468"/>
    </row>
    <row r="9" spans="1:24" s="447" customFormat="1" ht="61.15" customHeight="1">
      <c r="A9" s="1327"/>
      <c r="B9" s="1327"/>
      <c r="C9" s="451" t="s">
        <v>4277</v>
      </c>
      <c r="D9" s="455" t="s">
        <v>4278</v>
      </c>
      <c r="E9" s="450" t="s">
        <v>64</v>
      </c>
      <c r="F9" s="456">
        <v>11700</v>
      </c>
      <c r="G9" s="454"/>
      <c r="H9" s="460"/>
      <c r="I9" s="461"/>
      <c r="J9" s="461"/>
      <c r="K9" s="462"/>
      <c r="L9" s="456"/>
      <c r="M9" s="463"/>
      <c r="N9" s="454"/>
      <c r="O9" s="464"/>
      <c r="P9" s="463"/>
      <c r="Q9" s="462"/>
      <c r="R9" s="456" t="s">
        <v>1399</v>
      </c>
      <c r="S9" s="471"/>
      <c r="T9" s="453" t="s">
        <v>4259</v>
      </c>
      <c r="U9" s="466" t="s">
        <v>4260</v>
      </c>
      <c r="V9" s="467" t="s">
        <v>4261</v>
      </c>
      <c r="X9" s="468"/>
    </row>
    <row r="10" spans="1:24" s="449" customFormat="1" ht="61.15" customHeight="1">
      <c r="A10" s="1327"/>
      <c r="B10" s="1327"/>
      <c r="C10" s="457" t="s">
        <v>4279</v>
      </c>
      <c r="D10" s="458" t="s">
        <v>4280</v>
      </c>
      <c r="E10" s="459" t="s">
        <v>208</v>
      </c>
      <c r="F10" s="456">
        <v>2350</v>
      </c>
      <c r="G10" s="456"/>
      <c r="H10" s="456"/>
      <c r="I10" s="456"/>
      <c r="J10" s="456"/>
      <c r="K10" s="456"/>
      <c r="L10" s="456" t="s">
        <v>646</v>
      </c>
      <c r="M10" s="456"/>
      <c r="N10" s="456" t="s">
        <v>4281</v>
      </c>
      <c r="O10" s="456" t="s">
        <v>4189</v>
      </c>
      <c r="P10" s="456" t="s">
        <v>4282</v>
      </c>
      <c r="Q10" s="456"/>
      <c r="R10" s="456" t="s">
        <v>1399</v>
      </c>
      <c r="S10" s="465" t="s">
        <v>4283</v>
      </c>
      <c r="T10" s="453" t="s">
        <v>4284</v>
      </c>
      <c r="U10" s="466" t="s">
        <v>4260</v>
      </c>
      <c r="V10" s="467" t="s">
        <v>4261</v>
      </c>
      <c r="X10" s="472"/>
    </row>
  </sheetData>
  <mergeCells count="2">
    <mergeCell ref="A2:A10"/>
    <mergeCell ref="B2:B10"/>
  </mergeCells>
  <phoneticPr fontId="47" type="noConversion"/>
  <pageMargins left="0.7" right="0.7" top="0.75" bottom="0.75" header="0.3" footer="0.3"/>
  <headerFooter scaleWithDoc="0" alignWithMargins="0"/>
</worksheet>
</file>

<file path=xl/worksheets/sheet17.xml><?xml version="1.0" encoding="utf-8"?>
<worksheet xmlns="http://schemas.openxmlformats.org/spreadsheetml/2006/main" xmlns:r="http://schemas.openxmlformats.org/officeDocument/2006/relationships">
  <dimension ref="A1:P137"/>
  <sheetViews>
    <sheetView workbookViewId="0">
      <selection activeCell="V6" sqref="V6"/>
    </sheetView>
  </sheetViews>
  <sheetFormatPr defaultRowHeight="14.25"/>
  <cols>
    <col min="1" max="1" width="3.75" style="385" customWidth="1"/>
    <col min="2" max="2" width="12.75" style="385" customWidth="1"/>
    <col min="3" max="3" width="11" style="385" customWidth="1"/>
    <col min="4" max="4" width="28.25" style="385" customWidth="1"/>
    <col min="5" max="5" width="9.875" style="385" customWidth="1"/>
    <col min="6" max="6" width="7.875" style="385" customWidth="1"/>
    <col min="7" max="7" width="27.75" style="385" customWidth="1"/>
    <col min="8" max="8" width="7.75" style="385" hidden="1" customWidth="1"/>
    <col min="9" max="9" width="6.125" style="385" hidden="1" customWidth="1"/>
    <col min="10" max="10" width="11.25" style="385" customWidth="1"/>
    <col min="11" max="11" width="5.75" style="385" customWidth="1"/>
    <col min="12" max="12" width="5.125" style="385" hidden="1" customWidth="1"/>
    <col min="13" max="13" width="5.875" style="385" hidden="1" customWidth="1"/>
    <col min="14" max="15" width="9" style="385" hidden="1" customWidth="1"/>
    <col min="16" max="16384" width="9" style="385"/>
  </cols>
  <sheetData>
    <row r="1" spans="1:16" ht="21" customHeight="1">
      <c r="A1" s="388" t="s">
        <v>1117</v>
      </c>
    </row>
    <row r="2" spans="1:16" ht="28.5" customHeight="1">
      <c r="A2" s="1328" t="s">
        <v>4285</v>
      </c>
      <c r="B2" s="1328"/>
      <c r="C2" s="1328"/>
      <c r="D2" s="1328"/>
      <c r="E2" s="1328"/>
      <c r="F2" s="1328"/>
      <c r="G2" s="1328"/>
      <c r="H2" s="1328"/>
      <c r="I2" s="1328"/>
      <c r="J2" s="1328"/>
      <c r="K2" s="1328"/>
      <c r="L2" s="1328"/>
      <c r="M2" s="1328"/>
    </row>
    <row r="3" spans="1:16" ht="50.25" customHeight="1">
      <c r="A3" s="389" t="s">
        <v>1</v>
      </c>
      <c r="B3" s="389" t="s">
        <v>4286</v>
      </c>
      <c r="C3" s="389" t="s">
        <v>4287</v>
      </c>
      <c r="D3" s="389" t="s">
        <v>4288</v>
      </c>
      <c r="E3" s="389" t="s">
        <v>4289</v>
      </c>
      <c r="F3" s="389" t="s">
        <v>4290</v>
      </c>
      <c r="G3" s="389" t="s">
        <v>3197</v>
      </c>
      <c r="H3" s="389" t="s">
        <v>4291</v>
      </c>
      <c r="I3" s="389" t="s">
        <v>4292</v>
      </c>
      <c r="J3" s="389" t="s">
        <v>4293</v>
      </c>
      <c r="K3" s="389" t="s">
        <v>16</v>
      </c>
      <c r="L3" s="421" t="s">
        <v>4294</v>
      </c>
      <c r="M3" s="422" t="s">
        <v>4295</v>
      </c>
      <c r="N3" s="422" t="s">
        <v>4296</v>
      </c>
      <c r="O3" s="423" t="s">
        <v>4297</v>
      </c>
    </row>
    <row r="4" spans="1:16" s="386" customFormat="1" ht="53.25" customHeight="1">
      <c r="A4" s="390">
        <v>1</v>
      </c>
      <c r="B4" s="391" t="s">
        <v>4298</v>
      </c>
      <c r="C4" s="391" t="s">
        <v>4299</v>
      </c>
      <c r="D4" s="392" t="s">
        <v>4300</v>
      </c>
      <c r="E4" s="393">
        <v>50</v>
      </c>
      <c r="F4" s="391">
        <v>600</v>
      </c>
      <c r="G4" s="394" t="s">
        <v>4301</v>
      </c>
      <c r="H4" s="391" t="s">
        <v>4302</v>
      </c>
      <c r="I4" s="391" t="s">
        <v>4303</v>
      </c>
      <c r="J4" s="390" t="s">
        <v>1091</v>
      </c>
      <c r="K4" s="390"/>
      <c r="L4" s="424">
        <v>1</v>
      </c>
      <c r="M4" s="425" t="s">
        <v>4304</v>
      </c>
      <c r="N4" s="426"/>
      <c r="P4" s="427" t="s">
        <v>4305</v>
      </c>
    </row>
    <row r="5" spans="1:16" s="387" customFormat="1" ht="53.25" customHeight="1">
      <c r="A5" s="395">
        <v>2</v>
      </c>
      <c r="B5" s="396" t="s">
        <v>4306</v>
      </c>
      <c r="C5" s="396" t="s">
        <v>4307</v>
      </c>
      <c r="D5" s="397" t="s">
        <v>4308</v>
      </c>
      <c r="E5" s="398">
        <v>32</v>
      </c>
      <c r="F5" s="396">
        <v>611</v>
      </c>
      <c r="G5" s="399" t="s">
        <v>4301</v>
      </c>
      <c r="H5" s="396" t="s">
        <v>4308</v>
      </c>
      <c r="I5" s="396" t="s">
        <v>4303</v>
      </c>
      <c r="J5" s="395" t="s">
        <v>1091</v>
      </c>
      <c r="K5" s="395"/>
      <c r="L5" s="428">
        <v>3</v>
      </c>
      <c r="M5" s="429" t="s">
        <v>4304</v>
      </c>
      <c r="N5" s="430"/>
    </row>
    <row r="6" spans="1:16" s="386" customFormat="1" ht="160.5" customHeight="1">
      <c r="A6" s="390">
        <v>3</v>
      </c>
      <c r="B6" s="393" t="s">
        <v>4309</v>
      </c>
      <c r="C6" s="393" t="s">
        <v>4310</v>
      </c>
      <c r="D6" s="400" t="s">
        <v>4311</v>
      </c>
      <c r="E6" s="393">
        <v>30</v>
      </c>
      <c r="F6" s="393">
        <v>550</v>
      </c>
      <c r="G6" s="401" t="s">
        <v>4312</v>
      </c>
      <c r="H6" s="390" t="s">
        <v>4313</v>
      </c>
      <c r="I6" s="393" t="s">
        <v>4303</v>
      </c>
      <c r="J6" s="393" t="s">
        <v>4314</v>
      </c>
      <c r="K6" s="390"/>
      <c r="L6" s="424">
        <v>1</v>
      </c>
      <c r="M6" s="431" t="s">
        <v>4315</v>
      </c>
      <c r="N6" s="406" t="s">
        <v>42</v>
      </c>
      <c r="O6" s="386" t="s">
        <v>4316</v>
      </c>
    </row>
    <row r="7" spans="1:16" s="386" customFormat="1" ht="78" customHeight="1">
      <c r="A7" s="390">
        <v>4</v>
      </c>
      <c r="B7" s="391" t="s">
        <v>4317</v>
      </c>
      <c r="C7" s="391" t="s">
        <v>4318</v>
      </c>
      <c r="D7" s="392" t="s">
        <v>4319</v>
      </c>
      <c r="E7" s="393">
        <v>30</v>
      </c>
      <c r="F7" s="391">
        <v>500</v>
      </c>
      <c r="G7" s="394" t="s">
        <v>4301</v>
      </c>
      <c r="H7" s="391" t="s">
        <v>4320</v>
      </c>
      <c r="I7" s="391" t="s">
        <v>4303</v>
      </c>
      <c r="J7" s="390" t="s">
        <v>1091</v>
      </c>
      <c r="K7" s="390"/>
      <c r="L7" s="424">
        <v>3</v>
      </c>
      <c r="M7" s="425" t="s">
        <v>4315</v>
      </c>
      <c r="N7" s="406"/>
    </row>
    <row r="8" spans="1:16" s="386" customFormat="1" ht="112.5" customHeight="1">
      <c r="A8" s="390">
        <v>5</v>
      </c>
      <c r="B8" s="391" t="s">
        <v>4321</v>
      </c>
      <c r="C8" s="402" t="s">
        <v>4322</v>
      </c>
      <c r="D8" s="403" t="s">
        <v>4323</v>
      </c>
      <c r="E8" s="402">
        <v>26.1</v>
      </c>
      <c r="F8" s="390">
        <v>500</v>
      </c>
      <c r="G8" s="404" t="s">
        <v>4324</v>
      </c>
      <c r="H8" s="402" t="s">
        <v>4325</v>
      </c>
      <c r="I8" s="402" t="s">
        <v>4326</v>
      </c>
      <c r="J8" s="390" t="s">
        <v>3342</v>
      </c>
      <c r="K8" s="390"/>
      <c r="L8" s="424">
        <v>1</v>
      </c>
      <c r="M8" s="425" t="s">
        <v>4315</v>
      </c>
      <c r="N8" s="406" t="s">
        <v>42</v>
      </c>
    </row>
    <row r="9" spans="1:16" s="386" customFormat="1" ht="82.5" customHeight="1">
      <c r="A9" s="390">
        <v>6</v>
      </c>
      <c r="B9" s="393" t="s">
        <v>4327</v>
      </c>
      <c r="C9" s="390" t="s">
        <v>4328</v>
      </c>
      <c r="D9" s="405" t="s">
        <v>4329</v>
      </c>
      <c r="E9" s="390">
        <v>23</v>
      </c>
      <c r="F9" s="406" t="s">
        <v>95</v>
      </c>
      <c r="G9" s="407" t="s">
        <v>4330</v>
      </c>
      <c r="H9" s="390" t="s">
        <v>4331</v>
      </c>
      <c r="I9" s="390" t="s">
        <v>4303</v>
      </c>
      <c r="J9" s="390" t="s">
        <v>1082</v>
      </c>
      <c r="K9" s="390"/>
      <c r="L9" s="424">
        <v>1</v>
      </c>
      <c r="M9" s="431" t="s">
        <v>4315</v>
      </c>
      <c r="N9" s="426"/>
    </row>
    <row r="10" spans="1:16" s="387" customFormat="1" ht="46.5" customHeight="1">
      <c r="A10" s="395">
        <v>7</v>
      </c>
      <c r="B10" s="395" t="s">
        <v>4332</v>
      </c>
      <c r="C10" s="395" t="s">
        <v>4333</v>
      </c>
      <c r="D10" s="408" t="s">
        <v>4334</v>
      </c>
      <c r="E10" s="409">
        <v>20</v>
      </c>
      <c r="F10" s="395">
        <v>2000</v>
      </c>
      <c r="G10" s="410" t="s">
        <v>4335</v>
      </c>
      <c r="H10" s="395" t="s">
        <v>4308</v>
      </c>
      <c r="I10" s="395" t="s">
        <v>4303</v>
      </c>
      <c r="J10" s="395" t="s">
        <v>1093</v>
      </c>
      <c r="K10" s="395"/>
      <c r="L10" s="428" t="s">
        <v>4336</v>
      </c>
      <c r="M10" s="432" t="s">
        <v>4304</v>
      </c>
      <c r="N10" s="430"/>
    </row>
    <row r="11" spans="1:16" s="387" customFormat="1" ht="51.75" customHeight="1">
      <c r="A11" s="395">
        <v>8</v>
      </c>
      <c r="B11" s="398" t="s">
        <v>4337</v>
      </c>
      <c r="C11" s="398" t="s">
        <v>4338</v>
      </c>
      <c r="D11" s="411" t="s">
        <v>4339</v>
      </c>
      <c r="E11" s="398">
        <v>15.81</v>
      </c>
      <c r="F11" s="398">
        <v>68</v>
      </c>
      <c r="G11" s="412" t="s">
        <v>4340</v>
      </c>
      <c r="H11" s="395" t="s">
        <v>4308</v>
      </c>
      <c r="I11" s="398" t="s">
        <v>4303</v>
      </c>
      <c r="J11" s="398" t="s">
        <v>1085</v>
      </c>
      <c r="K11" s="395"/>
      <c r="L11" s="428">
        <v>1</v>
      </c>
      <c r="M11" s="432" t="s">
        <v>4304</v>
      </c>
      <c r="N11" s="433"/>
    </row>
    <row r="12" spans="1:16" s="386" customFormat="1" ht="51.75" customHeight="1">
      <c r="A12" s="390">
        <v>9</v>
      </c>
      <c r="B12" s="390" t="s">
        <v>4341</v>
      </c>
      <c r="C12" s="390" t="s">
        <v>4342</v>
      </c>
      <c r="D12" s="405" t="s">
        <v>4343</v>
      </c>
      <c r="E12" s="390">
        <v>15</v>
      </c>
      <c r="F12" s="390">
        <v>96</v>
      </c>
      <c r="G12" s="407" t="s">
        <v>4344</v>
      </c>
      <c r="H12" s="390" t="s">
        <v>4308</v>
      </c>
      <c r="I12" s="390" t="s">
        <v>4303</v>
      </c>
      <c r="J12" s="390" t="s">
        <v>1085</v>
      </c>
      <c r="K12" s="390"/>
      <c r="L12" s="424">
        <v>1</v>
      </c>
      <c r="M12" s="431" t="s">
        <v>4304</v>
      </c>
      <c r="N12" s="426"/>
    </row>
    <row r="13" spans="1:16" s="386" customFormat="1" ht="72.75" customHeight="1">
      <c r="A13" s="390">
        <v>10</v>
      </c>
      <c r="B13" s="390" t="s">
        <v>2079</v>
      </c>
      <c r="C13" s="390" t="s">
        <v>4345</v>
      </c>
      <c r="D13" s="405" t="s">
        <v>4346</v>
      </c>
      <c r="E13" s="390">
        <v>15</v>
      </c>
      <c r="F13" s="390">
        <v>86</v>
      </c>
      <c r="G13" s="407" t="s">
        <v>4347</v>
      </c>
      <c r="H13" s="390" t="s">
        <v>4296</v>
      </c>
      <c r="I13" s="390" t="s">
        <v>4348</v>
      </c>
      <c r="J13" s="390" t="s">
        <v>1085</v>
      </c>
      <c r="K13" s="390"/>
      <c r="L13" s="424">
        <v>2</v>
      </c>
      <c r="M13" s="431" t="s">
        <v>4315</v>
      </c>
      <c r="N13" s="406" t="s">
        <v>42</v>
      </c>
    </row>
    <row r="14" spans="1:16" s="386" customFormat="1" ht="88.5" customHeight="1">
      <c r="A14" s="390">
        <v>11</v>
      </c>
      <c r="B14" s="393" t="s">
        <v>4349</v>
      </c>
      <c r="C14" s="393" t="s">
        <v>4328</v>
      </c>
      <c r="D14" s="400" t="s">
        <v>4350</v>
      </c>
      <c r="E14" s="393">
        <v>12.5</v>
      </c>
      <c r="F14" s="406" t="s">
        <v>95</v>
      </c>
      <c r="G14" s="401" t="s">
        <v>4351</v>
      </c>
      <c r="H14" s="390" t="s">
        <v>4296</v>
      </c>
      <c r="I14" s="393" t="s">
        <v>4303</v>
      </c>
      <c r="J14" s="393" t="s">
        <v>1082</v>
      </c>
      <c r="K14" s="390"/>
      <c r="L14" s="424">
        <v>1</v>
      </c>
      <c r="M14" s="431" t="s">
        <v>4315</v>
      </c>
      <c r="N14" s="406" t="s">
        <v>42</v>
      </c>
      <c r="O14" s="386" t="s">
        <v>4316</v>
      </c>
    </row>
    <row r="15" spans="1:16" s="386" customFormat="1" ht="69.75" customHeight="1">
      <c r="A15" s="390">
        <v>12</v>
      </c>
      <c r="B15" s="393" t="s">
        <v>4352</v>
      </c>
      <c r="C15" s="393" t="s">
        <v>4353</v>
      </c>
      <c r="D15" s="400" t="s">
        <v>4354</v>
      </c>
      <c r="E15" s="393">
        <v>12</v>
      </c>
      <c r="F15" s="406">
        <v>138</v>
      </c>
      <c r="G15" s="401" t="s">
        <v>4355</v>
      </c>
      <c r="H15" s="390" t="s">
        <v>1146</v>
      </c>
      <c r="I15" s="393" t="s">
        <v>4303</v>
      </c>
      <c r="J15" s="393" t="s">
        <v>1089</v>
      </c>
      <c r="K15" s="390"/>
      <c r="L15" s="424">
        <v>2</v>
      </c>
      <c r="M15" s="431" t="s">
        <v>4304</v>
      </c>
      <c r="N15" s="426"/>
    </row>
    <row r="16" spans="1:16" s="386" customFormat="1" ht="54.75" customHeight="1">
      <c r="A16" s="390">
        <v>13</v>
      </c>
      <c r="B16" s="393" t="s">
        <v>4356</v>
      </c>
      <c r="C16" s="393" t="s">
        <v>4357</v>
      </c>
      <c r="D16" s="400" t="s">
        <v>4358</v>
      </c>
      <c r="E16" s="393">
        <v>12</v>
      </c>
      <c r="F16" s="406">
        <v>392</v>
      </c>
      <c r="G16" s="401" t="s">
        <v>4301</v>
      </c>
      <c r="H16" s="390" t="s">
        <v>4359</v>
      </c>
      <c r="I16" s="393" t="s">
        <v>4303</v>
      </c>
      <c r="J16" s="393" t="s">
        <v>1091</v>
      </c>
      <c r="K16" s="390"/>
      <c r="L16" s="424">
        <v>3</v>
      </c>
      <c r="M16" s="431" t="s">
        <v>4315</v>
      </c>
      <c r="N16" s="406" t="s">
        <v>42</v>
      </c>
    </row>
    <row r="17" spans="1:15" s="386" customFormat="1" ht="63" customHeight="1">
      <c r="A17" s="390">
        <v>14</v>
      </c>
      <c r="B17" s="393" t="s">
        <v>4360</v>
      </c>
      <c r="C17" s="393" t="s">
        <v>1499</v>
      </c>
      <c r="D17" s="400" t="s">
        <v>4361</v>
      </c>
      <c r="E17" s="393">
        <v>11</v>
      </c>
      <c r="F17" s="406">
        <v>456</v>
      </c>
      <c r="G17" s="401" t="s">
        <v>4301</v>
      </c>
      <c r="H17" s="390" t="s">
        <v>4362</v>
      </c>
      <c r="I17" s="393" t="s">
        <v>4303</v>
      </c>
      <c r="J17" s="393" t="s">
        <v>1091</v>
      </c>
      <c r="K17" s="390"/>
      <c r="L17" s="424">
        <v>3</v>
      </c>
      <c r="M17" s="431" t="s">
        <v>4315</v>
      </c>
      <c r="N17" s="406" t="s">
        <v>42</v>
      </c>
    </row>
    <row r="18" spans="1:15" s="386" customFormat="1" ht="57">
      <c r="A18" s="390">
        <v>15</v>
      </c>
      <c r="B18" s="391" t="s">
        <v>4363</v>
      </c>
      <c r="C18" s="402" t="s">
        <v>4363</v>
      </c>
      <c r="D18" s="403" t="s">
        <v>4364</v>
      </c>
      <c r="E18" s="402">
        <v>11</v>
      </c>
      <c r="F18" s="390">
        <v>130</v>
      </c>
      <c r="G18" s="404" t="s">
        <v>4365</v>
      </c>
      <c r="H18" s="402" t="s">
        <v>4366</v>
      </c>
      <c r="I18" s="402" t="s">
        <v>4303</v>
      </c>
      <c r="J18" s="390" t="s">
        <v>1089</v>
      </c>
      <c r="K18" s="390"/>
      <c r="L18" s="424">
        <v>3</v>
      </c>
      <c r="M18" s="425" t="s">
        <v>4315</v>
      </c>
      <c r="N18" s="406" t="s">
        <v>42</v>
      </c>
      <c r="O18" s="386" t="s">
        <v>4316</v>
      </c>
    </row>
    <row r="19" spans="1:15" s="386" customFormat="1" ht="42.75" customHeight="1">
      <c r="A19" s="390">
        <v>16</v>
      </c>
      <c r="B19" s="391" t="s">
        <v>4367</v>
      </c>
      <c r="C19" s="402" t="s">
        <v>4368</v>
      </c>
      <c r="D19" s="403" t="s">
        <v>4369</v>
      </c>
      <c r="E19" s="402">
        <v>10</v>
      </c>
      <c r="F19" s="390">
        <v>530</v>
      </c>
      <c r="G19" s="401" t="s">
        <v>4370</v>
      </c>
      <c r="H19" s="393" t="s">
        <v>1146</v>
      </c>
      <c r="I19" s="393" t="s">
        <v>4303</v>
      </c>
      <c r="J19" s="390" t="s">
        <v>1087</v>
      </c>
      <c r="K19" s="390"/>
      <c r="L19" s="424">
        <v>1</v>
      </c>
      <c r="M19" s="425" t="s">
        <v>4304</v>
      </c>
      <c r="N19" s="426"/>
      <c r="O19" s="427" t="s">
        <v>4371</v>
      </c>
    </row>
    <row r="20" spans="1:15" s="387" customFormat="1" ht="49.5" customHeight="1">
      <c r="A20" s="395">
        <v>17</v>
      </c>
      <c r="B20" s="396" t="s">
        <v>4372</v>
      </c>
      <c r="C20" s="396" t="s">
        <v>4373</v>
      </c>
      <c r="D20" s="397" t="s">
        <v>4308</v>
      </c>
      <c r="E20" s="398">
        <v>10</v>
      </c>
      <c r="F20" s="396">
        <v>142</v>
      </c>
      <c r="G20" s="399" t="s">
        <v>4301</v>
      </c>
      <c r="H20" s="396" t="s">
        <v>4308</v>
      </c>
      <c r="I20" s="396" t="s">
        <v>4303</v>
      </c>
      <c r="J20" s="395" t="s">
        <v>1091</v>
      </c>
      <c r="K20" s="395"/>
      <c r="L20" s="428">
        <v>3</v>
      </c>
      <c r="M20" s="429" t="s">
        <v>4304</v>
      </c>
      <c r="N20" s="430"/>
    </row>
    <row r="21" spans="1:15" s="386" customFormat="1" ht="118.5" customHeight="1">
      <c r="A21" s="390">
        <v>18</v>
      </c>
      <c r="B21" s="390" t="s">
        <v>4374</v>
      </c>
      <c r="C21" s="390" t="s">
        <v>4375</v>
      </c>
      <c r="D21" s="405" t="s">
        <v>4376</v>
      </c>
      <c r="E21" s="390">
        <v>8.5</v>
      </c>
      <c r="F21" s="390">
        <v>50</v>
      </c>
      <c r="G21" s="407" t="s">
        <v>4377</v>
      </c>
      <c r="H21" s="393" t="s">
        <v>4296</v>
      </c>
      <c r="I21" s="390" t="s">
        <v>4303</v>
      </c>
      <c r="J21" s="390" t="s">
        <v>3342</v>
      </c>
      <c r="K21" s="390"/>
      <c r="L21" s="424">
        <v>3</v>
      </c>
      <c r="M21" s="431" t="s">
        <v>4315</v>
      </c>
      <c r="N21" s="426" t="s">
        <v>42</v>
      </c>
      <c r="O21" s="386" t="s">
        <v>4316</v>
      </c>
    </row>
    <row r="22" spans="1:15" s="387" customFormat="1" ht="77.25" customHeight="1">
      <c r="A22" s="395">
        <v>19</v>
      </c>
      <c r="B22" s="396" t="s">
        <v>4378</v>
      </c>
      <c r="C22" s="396" t="s">
        <v>4379</v>
      </c>
      <c r="D22" s="397" t="s">
        <v>4308</v>
      </c>
      <c r="E22" s="398">
        <v>6.5</v>
      </c>
      <c r="F22" s="396">
        <v>135</v>
      </c>
      <c r="G22" s="399" t="s">
        <v>4301</v>
      </c>
      <c r="H22" s="396" t="s">
        <v>4308</v>
      </c>
      <c r="I22" s="396" t="s">
        <v>4303</v>
      </c>
      <c r="J22" s="395" t="s">
        <v>1091</v>
      </c>
      <c r="K22" s="395"/>
      <c r="L22" s="428">
        <v>3</v>
      </c>
      <c r="M22" s="429" t="s">
        <v>4304</v>
      </c>
      <c r="N22" s="430"/>
    </row>
    <row r="23" spans="1:15" s="386" customFormat="1" ht="48" customHeight="1">
      <c r="A23" s="390">
        <v>20</v>
      </c>
      <c r="B23" s="391" t="s">
        <v>4380</v>
      </c>
      <c r="C23" s="402" t="s">
        <v>4381</v>
      </c>
      <c r="D23" s="403" t="s">
        <v>4382</v>
      </c>
      <c r="E23" s="402">
        <v>6</v>
      </c>
      <c r="F23" s="390">
        <v>170</v>
      </c>
      <c r="G23" s="401" t="s">
        <v>4301</v>
      </c>
      <c r="H23" s="393" t="s">
        <v>4359</v>
      </c>
      <c r="I23" s="393" t="s">
        <v>4303</v>
      </c>
      <c r="J23" s="390" t="s">
        <v>1091</v>
      </c>
      <c r="K23" s="390"/>
      <c r="L23" s="424">
        <v>1</v>
      </c>
      <c r="M23" s="425" t="s">
        <v>4315</v>
      </c>
      <c r="N23" s="426"/>
    </row>
    <row r="24" spans="1:15" s="386" customFormat="1" ht="63" customHeight="1">
      <c r="A24" s="390">
        <v>21</v>
      </c>
      <c r="B24" s="391" t="s">
        <v>4383</v>
      </c>
      <c r="C24" s="402" t="s">
        <v>4383</v>
      </c>
      <c r="D24" s="403" t="s">
        <v>4384</v>
      </c>
      <c r="E24" s="402">
        <v>6</v>
      </c>
      <c r="F24" s="390">
        <v>175</v>
      </c>
      <c r="G24" s="404" t="s">
        <v>4385</v>
      </c>
      <c r="H24" s="402" t="s">
        <v>4386</v>
      </c>
      <c r="I24" s="402" t="s">
        <v>4303</v>
      </c>
      <c r="J24" s="390" t="s">
        <v>1089</v>
      </c>
      <c r="K24" s="390"/>
      <c r="L24" s="424">
        <v>3</v>
      </c>
      <c r="M24" s="425" t="s">
        <v>4315</v>
      </c>
      <c r="N24" s="406"/>
    </row>
    <row r="25" spans="1:15" s="386" customFormat="1" ht="105" customHeight="1">
      <c r="A25" s="390">
        <v>22</v>
      </c>
      <c r="B25" s="390" t="s">
        <v>2172</v>
      </c>
      <c r="C25" s="390" t="s">
        <v>4387</v>
      </c>
      <c r="D25" s="405" t="s">
        <v>4388</v>
      </c>
      <c r="E25" s="390">
        <v>6</v>
      </c>
      <c r="F25" s="390">
        <v>100</v>
      </c>
      <c r="G25" s="407" t="s">
        <v>4389</v>
      </c>
      <c r="H25" s="393" t="s">
        <v>4296</v>
      </c>
      <c r="I25" s="390" t="s">
        <v>4303</v>
      </c>
      <c r="J25" s="390" t="s">
        <v>1082</v>
      </c>
      <c r="K25" s="390"/>
      <c r="L25" s="424">
        <v>3</v>
      </c>
      <c r="M25" s="431" t="s">
        <v>4315</v>
      </c>
      <c r="N25" s="406" t="s">
        <v>42</v>
      </c>
    </row>
    <row r="26" spans="1:15" s="386" customFormat="1" ht="73.5" customHeight="1">
      <c r="A26" s="390">
        <v>23</v>
      </c>
      <c r="B26" s="391" t="s">
        <v>4390</v>
      </c>
      <c r="C26" s="391" t="s">
        <v>4391</v>
      </c>
      <c r="D26" s="403" t="s">
        <v>4392</v>
      </c>
      <c r="E26" s="402">
        <v>5.75</v>
      </c>
      <c r="F26" s="390" t="s">
        <v>4393</v>
      </c>
      <c r="G26" s="394" t="s">
        <v>4394</v>
      </c>
      <c r="H26" s="393" t="s">
        <v>1146</v>
      </c>
      <c r="I26" s="393" t="s">
        <v>4348</v>
      </c>
      <c r="J26" s="390" t="s">
        <v>1087</v>
      </c>
      <c r="K26" s="390"/>
      <c r="L26" s="424">
        <v>1</v>
      </c>
      <c r="M26" s="431" t="s">
        <v>4395</v>
      </c>
      <c r="N26" s="426"/>
    </row>
    <row r="27" spans="1:15" s="386" customFormat="1" ht="59.25" customHeight="1">
      <c r="A27" s="390">
        <v>24</v>
      </c>
      <c r="B27" s="391" t="s">
        <v>4396</v>
      </c>
      <c r="C27" s="402" t="s">
        <v>4396</v>
      </c>
      <c r="D27" s="403" t="s">
        <v>4397</v>
      </c>
      <c r="E27" s="402">
        <v>5.5</v>
      </c>
      <c r="F27" s="390">
        <v>150</v>
      </c>
      <c r="G27" s="404" t="s">
        <v>4398</v>
      </c>
      <c r="H27" s="402" t="s">
        <v>1146</v>
      </c>
      <c r="I27" s="402" t="s">
        <v>4303</v>
      </c>
      <c r="J27" s="390" t="s">
        <v>1089</v>
      </c>
      <c r="K27" s="390"/>
      <c r="L27" s="424">
        <v>3</v>
      </c>
      <c r="M27" s="425" t="s">
        <v>4315</v>
      </c>
      <c r="N27" s="406"/>
    </row>
    <row r="28" spans="1:15" s="386" customFormat="1" ht="105" customHeight="1">
      <c r="A28" s="390">
        <v>25</v>
      </c>
      <c r="B28" s="393" t="s">
        <v>4399</v>
      </c>
      <c r="C28" s="393" t="s">
        <v>4400</v>
      </c>
      <c r="D28" s="400" t="s">
        <v>4401</v>
      </c>
      <c r="E28" s="390">
        <v>5.5</v>
      </c>
      <c r="F28" s="393"/>
      <c r="G28" s="401" t="s">
        <v>4402</v>
      </c>
      <c r="H28" s="390" t="s">
        <v>4362</v>
      </c>
      <c r="I28" s="393" t="s">
        <v>4303</v>
      </c>
      <c r="J28" s="393" t="s">
        <v>1085</v>
      </c>
      <c r="K28" s="390"/>
      <c r="L28" s="424">
        <v>3</v>
      </c>
      <c r="M28" s="431" t="s">
        <v>4315</v>
      </c>
      <c r="N28" s="426"/>
    </row>
    <row r="29" spans="1:15" s="387" customFormat="1" ht="244.5" customHeight="1">
      <c r="A29" s="395">
        <v>26</v>
      </c>
      <c r="B29" s="398" t="s">
        <v>4403</v>
      </c>
      <c r="C29" s="395" t="s">
        <v>4404</v>
      </c>
      <c r="D29" s="408" t="s">
        <v>4405</v>
      </c>
      <c r="E29" s="398">
        <v>5</v>
      </c>
      <c r="F29" s="398" t="s">
        <v>648</v>
      </c>
      <c r="G29" s="412" t="s">
        <v>4406</v>
      </c>
      <c r="H29" s="395" t="s">
        <v>1146</v>
      </c>
      <c r="I29" s="398" t="s">
        <v>4303</v>
      </c>
      <c r="J29" s="398" t="s">
        <v>3342</v>
      </c>
      <c r="K29" s="395"/>
      <c r="L29" s="428">
        <v>1</v>
      </c>
      <c r="M29" s="432" t="s">
        <v>4304</v>
      </c>
      <c r="N29" s="433"/>
      <c r="O29" s="387" t="s">
        <v>4316</v>
      </c>
    </row>
    <row r="30" spans="1:15" s="386" customFormat="1" ht="71.25" customHeight="1">
      <c r="A30" s="390">
        <v>27</v>
      </c>
      <c r="B30" s="393" t="s">
        <v>4407</v>
      </c>
      <c r="C30" s="393" t="s">
        <v>4408</v>
      </c>
      <c r="D30" s="400" t="s">
        <v>4409</v>
      </c>
      <c r="E30" s="393">
        <v>5</v>
      </c>
      <c r="F30" s="393">
        <v>100</v>
      </c>
      <c r="G30" s="401" t="s">
        <v>4410</v>
      </c>
      <c r="H30" s="390" t="s">
        <v>4331</v>
      </c>
      <c r="I30" s="393" t="s">
        <v>4303</v>
      </c>
      <c r="J30" s="393" t="s">
        <v>1087</v>
      </c>
      <c r="K30" s="390"/>
      <c r="L30" s="424">
        <v>1</v>
      </c>
      <c r="M30" s="431" t="s">
        <v>4315</v>
      </c>
      <c r="N30" s="406" t="s">
        <v>42</v>
      </c>
    </row>
    <row r="31" spans="1:15" s="386" customFormat="1" ht="71.25" customHeight="1">
      <c r="A31" s="390">
        <v>28</v>
      </c>
      <c r="B31" s="393" t="s">
        <v>4411</v>
      </c>
      <c r="C31" s="393" t="s">
        <v>4412</v>
      </c>
      <c r="D31" s="400" t="s">
        <v>4413</v>
      </c>
      <c r="E31" s="393">
        <v>5</v>
      </c>
      <c r="F31" s="393">
        <v>200</v>
      </c>
      <c r="G31" s="401" t="s">
        <v>4301</v>
      </c>
      <c r="H31" s="390" t="s">
        <v>4296</v>
      </c>
      <c r="I31" s="393" t="s">
        <v>4303</v>
      </c>
      <c r="J31" s="393" t="s">
        <v>1091</v>
      </c>
      <c r="K31" s="390"/>
      <c r="L31" s="424">
        <v>1</v>
      </c>
      <c r="M31" s="434" t="s">
        <v>4315</v>
      </c>
      <c r="N31" s="431" t="s">
        <v>42</v>
      </c>
      <c r="O31" s="386" t="s">
        <v>4316</v>
      </c>
    </row>
    <row r="32" spans="1:15" s="386" customFormat="1" ht="71.25" customHeight="1">
      <c r="A32" s="390">
        <v>29</v>
      </c>
      <c r="B32" s="391" t="s">
        <v>4414</v>
      </c>
      <c r="C32" s="391" t="s">
        <v>4415</v>
      </c>
      <c r="D32" s="392" t="s">
        <v>4416</v>
      </c>
      <c r="E32" s="393">
        <v>5</v>
      </c>
      <c r="F32" s="391">
        <v>135</v>
      </c>
      <c r="G32" s="394" t="s">
        <v>4301</v>
      </c>
      <c r="H32" s="391" t="s">
        <v>4359</v>
      </c>
      <c r="I32" s="391" t="s">
        <v>4303</v>
      </c>
      <c r="J32" s="390" t="s">
        <v>1091</v>
      </c>
      <c r="K32" s="390"/>
      <c r="L32" s="424">
        <v>2</v>
      </c>
      <c r="M32" s="425" t="s">
        <v>4315</v>
      </c>
      <c r="N32" s="406" t="s">
        <v>42</v>
      </c>
      <c r="O32" s="386" t="s">
        <v>4371</v>
      </c>
    </row>
    <row r="33" spans="1:15" s="386" customFormat="1" ht="71.25" customHeight="1">
      <c r="A33" s="390">
        <v>30</v>
      </c>
      <c r="B33" s="393" t="s">
        <v>4417</v>
      </c>
      <c r="C33" s="393" t="s">
        <v>4418</v>
      </c>
      <c r="D33" s="400" t="s">
        <v>4419</v>
      </c>
      <c r="E33" s="390">
        <v>5</v>
      </c>
      <c r="F33" s="393">
        <v>100</v>
      </c>
      <c r="G33" s="401" t="s">
        <v>4420</v>
      </c>
      <c r="H33" s="390" t="s">
        <v>4313</v>
      </c>
      <c r="I33" s="393" t="s">
        <v>4348</v>
      </c>
      <c r="J33" s="393" t="s">
        <v>1085</v>
      </c>
      <c r="K33" s="390"/>
      <c r="L33" s="424">
        <v>3</v>
      </c>
      <c r="M33" s="431" t="s">
        <v>4315</v>
      </c>
      <c r="N33" s="426" t="s">
        <v>42</v>
      </c>
    </row>
    <row r="34" spans="1:15" s="386" customFormat="1" ht="71.25" customHeight="1">
      <c r="A34" s="390">
        <v>31</v>
      </c>
      <c r="B34" s="390" t="s">
        <v>4421</v>
      </c>
      <c r="C34" s="390" t="s">
        <v>4422</v>
      </c>
      <c r="D34" s="405" t="s">
        <v>4423</v>
      </c>
      <c r="E34" s="390">
        <v>5</v>
      </c>
      <c r="F34" s="390">
        <v>90</v>
      </c>
      <c r="G34" s="407" t="s">
        <v>4424</v>
      </c>
      <c r="H34" s="393" t="s">
        <v>4296</v>
      </c>
      <c r="I34" s="390" t="s">
        <v>4303</v>
      </c>
      <c r="J34" s="390" t="s">
        <v>1087</v>
      </c>
      <c r="K34" s="390"/>
      <c r="L34" s="424">
        <v>3</v>
      </c>
      <c r="M34" s="431" t="s">
        <v>4315</v>
      </c>
      <c r="N34" s="406" t="s">
        <v>42</v>
      </c>
    </row>
    <row r="35" spans="1:15" s="386" customFormat="1" ht="69.75" customHeight="1">
      <c r="A35" s="390">
        <v>32</v>
      </c>
      <c r="B35" s="391" t="s">
        <v>4425</v>
      </c>
      <c r="C35" s="391" t="s">
        <v>4426</v>
      </c>
      <c r="D35" s="392" t="s">
        <v>4427</v>
      </c>
      <c r="E35" s="393">
        <v>5</v>
      </c>
      <c r="F35" s="391">
        <v>150</v>
      </c>
      <c r="G35" s="394" t="s">
        <v>4301</v>
      </c>
      <c r="H35" s="391" t="s">
        <v>4386</v>
      </c>
      <c r="I35" s="391" t="s">
        <v>4303</v>
      </c>
      <c r="J35" s="390" t="s">
        <v>1091</v>
      </c>
      <c r="K35" s="390"/>
      <c r="L35" s="424">
        <v>3</v>
      </c>
      <c r="M35" s="425" t="s">
        <v>4315</v>
      </c>
      <c r="N35" s="406" t="s">
        <v>42</v>
      </c>
      <c r="O35" s="386" t="s">
        <v>4428</v>
      </c>
    </row>
    <row r="36" spans="1:15" s="386" customFormat="1" ht="69.75" customHeight="1">
      <c r="A36" s="390">
        <v>33</v>
      </c>
      <c r="B36" s="390" t="s">
        <v>4429</v>
      </c>
      <c r="C36" s="390" t="s">
        <v>4430</v>
      </c>
      <c r="D36" s="405" t="s">
        <v>4431</v>
      </c>
      <c r="E36" s="390">
        <v>5</v>
      </c>
      <c r="F36" s="390">
        <v>139</v>
      </c>
      <c r="G36" s="407" t="s">
        <v>4389</v>
      </c>
      <c r="H36" s="393" t="s">
        <v>4386</v>
      </c>
      <c r="I36" s="390" t="s">
        <v>4303</v>
      </c>
      <c r="J36" s="390" t="s">
        <v>1082</v>
      </c>
      <c r="K36" s="390"/>
      <c r="L36" s="424">
        <v>3</v>
      </c>
      <c r="M36" s="431" t="s">
        <v>4315</v>
      </c>
      <c r="N36" s="426"/>
    </row>
    <row r="37" spans="1:15" s="386" customFormat="1" ht="79.5" customHeight="1">
      <c r="A37" s="390">
        <v>34</v>
      </c>
      <c r="B37" s="390" t="s">
        <v>4432</v>
      </c>
      <c r="C37" s="390" t="s">
        <v>4433</v>
      </c>
      <c r="D37" s="405" t="s">
        <v>4434</v>
      </c>
      <c r="E37" s="390">
        <v>5</v>
      </c>
      <c r="F37" s="390">
        <v>80</v>
      </c>
      <c r="G37" s="407" t="s">
        <v>4435</v>
      </c>
      <c r="H37" s="393" t="s">
        <v>4296</v>
      </c>
      <c r="I37" s="390" t="s">
        <v>4303</v>
      </c>
      <c r="J37" s="390" t="s">
        <v>1082</v>
      </c>
      <c r="K37" s="390"/>
      <c r="L37" s="424">
        <v>3</v>
      </c>
      <c r="M37" s="431" t="s">
        <v>4315</v>
      </c>
      <c r="N37" s="426"/>
      <c r="O37" s="386" t="s">
        <v>4316</v>
      </c>
    </row>
    <row r="38" spans="1:15" ht="42.75" hidden="1">
      <c r="A38" s="413">
        <v>35</v>
      </c>
      <c r="B38" s="37" t="s">
        <v>4436</v>
      </c>
      <c r="C38" s="37" t="s">
        <v>4437</v>
      </c>
      <c r="D38" s="95" t="s">
        <v>4438</v>
      </c>
      <c r="E38" s="413">
        <v>4.7699999999999996</v>
      </c>
      <c r="F38" s="37">
        <v>90</v>
      </c>
      <c r="G38" s="79" t="s">
        <v>4439</v>
      </c>
      <c r="H38" s="413" t="s">
        <v>4359</v>
      </c>
      <c r="I38" s="37" t="s">
        <v>4303</v>
      </c>
      <c r="J38" s="37" t="s">
        <v>1085</v>
      </c>
      <c r="K38" s="413"/>
      <c r="L38" s="435">
        <v>3</v>
      </c>
      <c r="M38" s="436" t="s">
        <v>4315</v>
      </c>
      <c r="N38" s="437" t="s">
        <v>42</v>
      </c>
    </row>
    <row r="39" spans="1:15" ht="36" hidden="1" customHeight="1">
      <c r="A39" s="413">
        <v>36</v>
      </c>
      <c r="B39" s="29" t="s">
        <v>4440</v>
      </c>
      <c r="C39" s="414" t="s">
        <v>4441</v>
      </c>
      <c r="D39" s="415" t="s">
        <v>4442</v>
      </c>
      <c r="E39" s="414">
        <v>3.6</v>
      </c>
      <c r="F39" s="413">
        <v>71</v>
      </c>
      <c r="G39" s="77" t="s">
        <v>4443</v>
      </c>
      <c r="H39" s="37" t="s">
        <v>4362</v>
      </c>
      <c r="I39" s="37" t="s">
        <v>4303</v>
      </c>
      <c r="J39" s="413" t="s">
        <v>1085</v>
      </c>
      <c r="K39" s="413"/>
      <c r="L39" s="435">
        <v>1</v>
      </c>
      <c r="M39" s="438" t="s">
        <v>4315</v>
      </c>
      <c r="N39" s="439"/>
    </row>
    <row r="40" spans="1:15" ht="99.75" hidden="1">
      <c r="A40" s="413">
        <v>37</v>
      </c>
      <c r="B40" s="413" t="s">
        <v>4444</v>
      </c>
      <c r="C40" s="413" t="s">
        <v>4445</v>
      </c>
      <c r="D40" s="416" t="s">
        <v>4446</v>
      </c>
      <c r="E40" s="413">
        <v>3.5</v>
      </c>
      <c r="F40" s="413">
        <v>150</v>
      </c>
      <c r="G40" s="417" t="s">
        <v>4435</v>
      </c>
      <c r="H40" s="37" t="s">
        <v>4362</v>
      </c>
      <c r="I40" s="413" t="s">
        <v>4303</v>
      </c>
      <c r="J40" s="413" t="s">
        <v>1082</v>
      </c>
      <c r="K40" s="413"/>
      <c r="L40" s="435">
        <v>3</v>
      </c>
      <c r="M40" s="436" t="s">
        <v>4315</v>
      </c>
      <c r="N40" s="439"/>
      <c r="O40" s="385" t="s">
        <v>4428</v>
      </c>
    </row>
    <row r="41" spans="1:15" ht="57" hidden="1">
      <c r="A41" s="413">
        <v>38</v>
      </c>
      <c r="B41" s="29" t="s">
        <v>4447</v>
      </c>
      <c r="C41" s="414" t="s">
        <v>4448</v>
      </c>
      <c r="D41" s="415" t="s">
        <v>4449</v>
      </c>
      <c r="E41" s="414">
        <v>3.4649999999999999</v>
      </c>
      <c r="F41" s="413">
        <v>39</v>
      </c>
      <c r="G41" s="418" t="s">
        <v>4365</v>
      </c>
      <c r="H41" s="414" t="s">
        <v>4386</v>
      </c>
      <c r="I41" s="414" t="s">
        <v>4348</v>
      </c>
      <c r="J41" s="413" t="s">
        <v>1089</v>
      </c>
      <c r="K41" s="413" t="s">
        <v>4450</v>
      </c>
      <c r="L41" s="435">
        <v>3</v>
      </c>
      <c r="M41" s="438" t="s">
        <v>4315</v>
      </c>
      <c r="N41" s="437"/>
    </row>
    <row r="42" spans="1:15" ht="24" hidden="1" customHeight="1">
      <c r="A42" s="413">
        <v>39</v>
      </c>
      <c r="B42" s="37" t="s">
        <v>4451</v>
      </c>
      <c r="C42" s="37" t="s">
        <v>4452</v>
      </c>
      <c r="D42" s="95" t="s">
        <v>4453</v>
      </c>
      <c r="E42" s="37">
        <v>3.18</v>
      </c>
      <c r="F42" s="37">
        <v>260</v>
      </c>
      <c r="G42" s="79" t="s">
        <v>4454</v>
      </c>
      <c r="H42" s="413" t="s">
        <v>4362</v>
      </c>
      <c r="I42" s="37" t="s">
        <v>4303</v>
      </c>
      <c r="J42" s="37" t="s">
        <v>1093</v>
      </c>
      <c r="K42" s="413" t="s">
        <v>4455</v>
      </c>
      <c r="L42" s="435">
        <v>3</v>
      </c>
      <c r="M42" s="436" t="s">
        <v>4315</v>
      </c>
      <c r="N42" s="439"/>
    </row>
    <row r="43" spans="1:15" ht="60" hidden="1" customHeight="1">
      <c r="A43" s="413">
        <v>40</v>
      </c>
      <c r="B43" s="29" t="s">
        <v>4456</v>
      </c>
      <c r="C43" s="414" t="s">
        <v>4457</v>
      </c>
      <c r="D43" s="415" t="s">
        <v>4458</v>
      </c>
      <c r="E43" s="414">
        <v>3</v>
      </c>
      <c r="F43" s="413">
        <v>100</v>
      </c>
      <c r="G43" s="77" t="s">
        <v>4459</v>
      </c>
      <c r="H43" s="37" t="s">
        <v>4296</v>
      </c>
      <c r="I43" s="37" t="s">
        <v>4303</v>
      </c>
      <c r="J43" s="413" t="s">
        <v>1082</v>
      </c>
      <c r="K43" s="413"/>
      <c r="L43" s="435">
        <v>2</v>
      </c>
      <c r="M43" s="438" t="s">
        <v>4315</v>
      </c>
      <c r="N43" s="437" t="s">
        <v>42</v>
      </c>
      <c r="O43" s="440" t="s">
        <v>4316</v>
      </c>
    </row>
    <row r="44" spans="1:15" ht="24" hidden="1" customHeight="1">
      <c r="A44" s="413">
        <v>41</v>
      </c>
      <c r="B44" s="29" t="s">
        <v>4460</v>
      </c>
      <c r="C44" s="414" t="s">
        <v>4461</v>
      </c>
      <c r="D44" s="415" t="s">
        <v>4462</v>
      </c>
      <c r="E44" s="414">
        <v>3</v>
      </c>
      <c r="F44" s="413">
        <v>350</v>
      </c>
      <c r="G44" s="77" t="s">
        <v>4463</v>
      </c>
      <c r="H44" s="37" t="s">
        <v>4302</v>
      </c>
      <c r="I44" s="37" t="s">
        <v>4348</v>
      </c>
      <c r="J44" s="413" t="s">
        <v>1085</v>
      </c>
      <c r="K44" s="413"/>
      <c r="L44" s="435">
        <v>2</v>
      </c>
      <c r="M44" s="438" t="s">
        <v>4304</v>
      </c>
      <c r="N44" s="439"/>
    </row>
    <row r="45" spans="1:15" ht="24" hidden="1" customHeight="1">
      <c r="A45" s="413">
        <v>42</v>
      </c>
      <c r="B45" s="29" t="s">
        <v>4464</v>
      </c>
      <c r="C45" s="29" t="s">
        <v>4465</v>
      </c>
      <c r="D45" s="39" t="s">
        <v>4466</v>
      </c>
      <c r="E45" s="37">
        <v>3</v>
      </c>
      <c r="F45" s="29">
        <v>90</v>
      </c>
      <c r="G45" s="77" t="s">
        <v>4301</v>
      </c>
      <c r="H45" s="29" t="s">
        <v>4362</v>
      </c>
      <c r="I45" s="29" t="s">
        <v>4303</v>
      </c>
      <c r="J45" s="413" t="s">
        <v>1091</v>
      </c>
      <c r="K45" s="413"/>
      <c r="L45" s="435">
        <v>1</v>
      </c>
      <c r="M45" s="438" t="s">
        <v>4315</v>
      </c>
      <c r="N45" s="439"/>
      <c r="O45" s="440" t="s">
        <v>4371</v>
      </c>
    </row>
    <row r="46" spans="1:15" ht="57" hidden="1">
      <c r="A46" s="413">
        <v>43</v>
      </c>
      <c r="B46" s="29" t="s">
        <v>4467</v>
      </c>
      <c r="C46" s="414" t="s">
        <v>4467</v>
      </c>
      <c r="D46" s="415" t="s">
        <v>4468</v>
      </c>
      <c r="E46" s="414">
        <v>3</v>
      </c>
      <c r="F46" s="413" t="s">
        <v>4469</v>
      </c>
      <c r="G46" s="418" t="s">
        <v>4355</v>
      </c>
      <c r="H46" s="414" t="s">
        <v>4386</v>
      </c>
      <c r="I46" s="414" t="s">
        <v>4470</v>
      </c>
      <c r="J46" s="413" t="s">
        <v>1089</v>
      </c>
      <c r="K46" s="413" t="s">
        <v>4471</v>
      </c>
      <c r="L46" s="435">
        <v>3</v>
      </c>
      <c r="M46" s="438" t="s">
        <v>4315</v>
      </c>
      <c r="N46" s="437"/>
    </row>
    <row r="47" spans="1:15" ht="42.75" hidden="1">
      <c r="A47" s="413">
        <v>44</v>
      </c>
      <c r="B47" s="413" t="s">
        <v>4472</v>
      </c>
      <c r="C47" s="413" t="s">
        <v>4473</v>
      </c>
      <c r="D47" s="416" t="s">
        <v>4474</v>
      </c>
      <c r="E47" s="413">
        <v>3</v>
      </c>
      <c r="F47" s="413">
        <v>110</v>
      </c>
      <c r="G47" s="417" t="s">
        <v>4424</v>
      </c>
      <c r="H47" s="37" t="s">
        <v>4475</v>
      </c>
      <c r="I47" s="413" t="s">
        <v>4303</v>
      </c>
      <c r="J47" s="413" t="s">
        <v>1087</v>
      </c>
      <c r="K47" s="413"/>
      <c r="L47" s="435">
        <v>3</v>
      </c>
      <c r="M47" s="436" t="s">
        <v>4315</v>
      </c>
      <c r="N47" s="439"/>
    </row>
    <row r="48" spans="1:15" ht="85.5" hidden="1">
      <c r="A48" s="413">
        <v>45</v>
      </c>
      <c r="B48" s="413" t="s">
        <v>4476</v>
      </c>
      <c r="C48" s="413" t="s">
        <v>4477</v>
      </c>
      <c r="D48" s="419" t="s">
        <v>4478</v>
      </c>
      <c r="E48" s="413">
        <v>3</v>
      </c>
      <c r="F48" s="413">
        <v>210</v>
      </c>
      <c r="G48" s="417" t="s">
        <v>4479</v>
      </c>
      <c r="H48" s="414" t="s">
        <v>4362</v>
      </c>
      <c r="I48" s="414" t="s">
        <v>4348</v>
      </c>
      <c r="J48" s="413" t="s">
        <v>1093</v>
      </c>
      <c r="K48" s="413" t="s">
        <v>4480</v>
      </c>
      <c r="L48" s="435">
        <v>3</v>
      </c>
      <c r="M48" s="436" t="s">
        <v>4315</v>
      </c>
      <c r="N48" s="439"/>
    </row>
    <row r="49" spans="1:15" ht="57" hidden="1">
      <c r="A49" s="413">
        <v>46</v>
      </c>
      <c r="B49" s="37" t="s">
        <v>4481</v>
      </c>
      <c r="C49" s="413" t="s">
        <v>4482</v>
      </c>
      <c r="D49" s="416" t="s">
        <v>4483</v>
      </c>
      <c r="E49" s="413">
        <v>3</v>
      </c>
      <c r="F49" s="413">
        <v>30</v>
      </c>
      <c r="G49" s="417" t="s">
        <v>4435</v>
      </c>
      <c r="H49" s="37" t="s">
        <v>4296</v>
      </c>
      <c r="I49" s="413" t="s">
        <v>4303</v>
      </c>
      <c r="J49" s="413" t="s">
        <v>1082</v>
      </c>
      <c r="K49" s="413"/>
      <c r="L49" s="435">
        <v>3</v>
      </c>
      <c r="M49" s="436" t="s">
        <v>4315</v>
      </c>
      <c r="N49" s="437" t="s">
        <v>42</v>
      </c>
      <c r="O49" s="440" t="s">
        <v>4371</v>
      </c>
    </row>
    <row r="50" spans="1:15" ht="36" hidden="1" customHeight="1">
      <c r="A50" s="413">
        <v>47</v>
      </c>
      <c r="B50" s="29" t="s">
        <v>4484</v>
      </c>
      <c r="C50" s="414" t="s">
        <v>4485</v>
      </c>
      <c r="D50" s="415" t="s">
        <v>4486</v>
      </c>
      <c r="E50" s="414">
        <v>2.6</v>
      </c>
      <c r="F50" s="413">
        <v>130</v>
      </c>
      <c r="G50" s="418" t="s">
        <v>4487</v>
      </c>
      <c r="H50" s="414" t="s">
        <v>4362</v>
      </c>
      <c r="I50" s="414" t="s">
        <v>4303</v>
      </c>
      <c r="J50" s="413" t="s">
        <v>1087</v>
      </c>
      <c r="K50" s="413"/>
      <c r="L50" s="435">
        <v>1</v>
      </c>
      <c r="M50" s="438" t="s">
        <v>4315</v>
      </c>
      <c r="N50" s="437" t="s">
        <v>42</v>
      </c>
    </row>
    <row r="51" spans="1:15" ht="48" hidden="1" customHeight="1">
      <c r="A51" s="413">
        <v>48</v>
      </c>
      <c r="B51" s="29" t="s">
        <v>4488</v>
      </c>
      <c r="C51" s="414" t="s">
        <v>4489</v>
      </c>
      <c r="D51" s="419" t="s">
        <v>4490</v>
      </c>
      <c r="E51" s="414">
        <v>2</v>
      </c>
      <c r="F51" s="420">
        <v>65</v>
      </c>
      <c r="G51" s="79" t="s">
        <v>4491</v>
      </c>
      <c r="H51" s="413" t="s">
        <v>4386</v>
      </c>
      <c r="I51" s="37" t="s">
        <v>4303</v>
      </c>
      <c r="J51" s="413" t="s">
        <v>1089</v>
      </c>
      <c r="K51" s="413"/>
      <c r="L51" s="435">
        <v>1</v>
      </c>
      <c r="M51" s="438" t="s">
        <v>4492</v>
      </c>
      <c r="N51" s="439"/>
    </row>
    <row r="52" spans="1:15" ht="42.75" hidden="1">
      <c r="A52" s="413">
        <v>49</v>
      </c>
      <c r="B52" s="413" t="s">
        <v>4493</v>
      </c>
      <c r="C52" s="413" t="s">
        <v>4494</v>
      </c>
      <c r="D52" s="416" t="s">
        <v>4495</v>
      </c>
      <c r="E52" s="413">
        <v>2</v>
      </c>
      <c r="F52" s="413">
        <v>80</v>
      </c>
      <c r="G52" s="417" t="s">
        <v>4496</v>
      </c>
      <c r="H52" s="37" t="s">
        <v>4359</v>
      </c>
      <c r="I52" s="413" t="s">
        <v>4303</v>
      </c>
      <c r="J52" s="413" t="s">
        <v>1087</v>
      </c>
      <c r="K52" s="413"/>
      <c r="L52" s="435">
        <v>3</v>
      </c>
      <c r="M52" s="436" t="s">
        <v>4315</v>
      </c>
      <c r="N52" s="439"/>
      <c r="O52" s="440" t="s">
        <v>4371</v>
      </c>
    </row>
    <row r="53" spans="1:15" ht="42.75" hidden="1">
      <c r="A53" s="413">
        <v>50</v>
      </c>
      <c r="B53" s="413" t="s">
        <v>4497</v>
      </c>
      <c r="C53" s="413" t="s">
        <v>4498</v>
      </c>
      <c r="D53" s="416" t="s">
        <v>4499</v>
      </c>
      <c r="E53" s="413">
        <v>2</v>
      </c>
      <c r="F53" s="413">
        <v>70</v>
      </c>
      <c r="G53" s="417" t="s">
        <v>4500</v>
      </c>
      <c r="H53" s="37" t="s">
        <v>4296</v>
      </c>
      <c r="I53" s="413" t="s">
        <v>4303</v>
      </c>
      <c r="J53" s="413" t="s">
        <v>1087</v>
      </c>
      <c r="K53" s="413"/>
      <c r="L53" s="435">
        <v>3</v>
      </c>
      <c r="M53" s="436" t="s">
        <v>4315</v>
      </c>
      <c r="N53" s="437" t="s">
        <v>42</v>
      </c>
      <c r="O53" s="440" t="s">
        <v>4428</v>
      </c>
    </row>
    <row r="54" spans="1:15" ht="72" hidden="1" customHeight="1">
      <c r="A54" s="413">
        <v>51</v>
      </c>
      <c r="B54" s="413" t="s">
        <v>4501</v>
      </c>
      <c r="C54" s="413" t="s">
        <v>4502</v>
      </c>
      <c r="D54" s="416" t="s">
        <v>4503</v>
      </c>
      <c r="E54" s="413">
        <v>2</v>
      </c>
      <c r="F54" s="413">
        <v>50</v>
      </c>
      <c r="G54" s="417" t="s">
        <v>4504</v>
      </c>
      <c r="H54" s="37" t="s">
        <v>4302</v>
      </c>
      <c r="I54" s="413" t="s">
        <v>4348</v>
      </c>
      <c r="J54" s="413" t="s">
        <v>1087</v>
      </c>
      <c r="K54" s="413"/>
      <c r="L54" s="435">
        <v>3</v>
      </c>
      <c r="M54" s="436" t="s">
        <v>4304</v>
      </c>
      <c r="N54" s="439"/>
    </row>
    <row r="55" spans="1:15" ht="28.5" hidden="1">
      <c r="A55" s="413">
        <v>52</v>
      </c>
      <c r="B55" s="29" t="s">
        <v>4505</v>
      </c>
      <c r="C55" s="29" t="s">
        <v>4506</v>
      </c>
      <c r="D55" s="39" t="s">
        <v>4507</v>
      </c>
      <c r="E55" s="37">
        <v>2</v>
      </c>
      <c r="F55" s="29">
        <v>31.5</v>
      </c>
      <c r="G55" s="77" t="s">
        <v>4301</v>
      </c>
      <c r="H55" s="29" t="s">
        <v>4359</v>
      </c>
      <c r="I55" s="29" t="s">
        <v>4303</v>
      </c>
      <c r="J55" s="413" t="s">
        <v>1091</v>
      </c>
      <c r="K55" s="413"/>
      <c r="L55" s="435">
        <v>3</v>
      </c>
      <c r="M55" s="438" t="s">
        <v>4315</v>
      </c>
      <c r="N55" s="437"/>
    </row>
    <row r="56" spans="1:15" ht="36" hidden="1" customHeight="1">
      <c r="A56" s="413">
        <v>53</v>
      </c>
      <c r="B56" s="29" t="s">
        <v>4508</v>
      </c>
      <c r="C56" s="29" t="s">
        <v>4509</v>
      </c>
      <c r="D56" s="39" t="s">
        <v>4510</v>
      </c>
      <c r="E56" s="37">
        <v>2</v>
      </c>
      <c r="F56" s="29">
        <v>56</v>
      </c>
      <c r="G56" s="77" t="s">
        <v>4301</v>
      </c>
      <c r="H56" s="29" t="s">
        <v>4302</v>
      </c>
      <c r="I56" s="29" t="s">
        <v>4303</v>
      </c>
      <c r="J56" s="413" t="s">
        <v>1091</v>
      </c>
      <c r="K56" s="413"/>
      <c r="L56" s="435">
        <v>3</v>
      </c>
      <c r="M56" s="438" t="s">
        <v>4304</v>
      </c>
      <c r="N56" s="437"/>
    </row>
    <row r="57" spans="1:15" ht="42.75" hidden="1">
      <c r="A57" s="413">
        <v>54</v>
      </c>
      <c r="B57" s="413" t="s">
        <v>4511</v>
      </c>
      <c r="C57" s="413" t="s">
        <v>4512</v>
      </c>
      <c r="D57" s="416" t="s">
        <v>4513</v>
      </c>
      <c r="E57" s="413">
        <v>2</v>
      </c>
      <c r="F57" s="413">
        <v>50</v>
      </c>
      <c r="G57" s="417" t="s">
        <v>4389</v>
      </c>
      <c r="H57" s="37" t="s">
        <v>4296</v>
      </c>
      <c r="I57" s="413" t="s">
        <v>4303</v>
      </c>
      <c r="J57" s="413" t="s">
        <v>1082</v>
      </c>
      <c r="K57" s="413"/>
      <c r="L57" s="435">
        <v>3</v>
      </c>
      <c r="M57" s="436" t="s">
        <v>4315</v>
      </c>
      <c r="N57" s="437" t="s">
        <v>42</v>
      </c>
      <c r="O57" s="440" t="s">
        <v>4316</v>
      </c>
    </row>
    <row r="58" spans="1:15" ht="57" hidden="1">
      <c r="A58" s="413">
        <v>55</v>
      </c>
      <c r="B58" s="413" t="s">
        <v>4514</v>
      </c>
      <c r="C58" s="413" t="s">
        <v>4515</v>
      </c>
      <c r="D58" s="416" t="s">
        <v>4516</v>
      </c>
      <c r="E58" s="413">
        <v>2</v>
      </c>
      <c r="F58" s="413">
        <v>50</v>
      </c>
      <c r="G58" s="417" t="s">
        <v>4389</v>
      </c>
      <c r="H58" s="37" t="s">
        <v>4296</v>
      </c>
      <c r="I58" s="413" t="s">
        <v>4303</v>
      </c>
      <c r="J58" s="413" t="s">
        <v>1082</v>
      </c>
      <c r="K58" s="413"/>
      <c r="L58" s="435">
        <v>3</v>
      </c>
      <c r="M58" s="436" t="s">
        <v>4315</v>
      </c>
      <c r="N58" s="439"/>
    </row>
    <row r="59" spans="1:15" ht="57" hidden="1">
      <c r="A59" s="413">
        <v>56</v>
      </c>
      <c r="B59" s="413" t="s">
        <v>4517</v>
      </c>
      <c r="C59" s="413" t="s">
        <v>4518</v>
      </c>
      <c r="D59" s="416" t="s">
        <v>4519</v>
      </c>
      <c r="E59" s="413">
        <v>2</v>
      </c>
      <c r="F59" s="413">
        <v>74</v>
      </c>
      <c r="G59" s="417" t="s">
        <v>4389</v>
      </c>
      <c r="H59" s="37" t="s">
        <v>4359</v>
      </c>
      <c r="I59" s="413" t="s">
        <v>4303</v>
      </c>
      <c r="J59" s="413" t="s">
        <v>1082</v>
      </c>
      <c r="K59" s="413"/>
      <c r="L59" s="435">
        <v>3</v>
      </c>
      <c r="M59" s="436" t="s">
        <v>4315</v>
      </c>
      <c r="N59" s="439"/>
    </row>
    <row r="60" spans="1:15" ht="42.75" hidden="1">
      <c r="A60" s="413">
        <v>57</v>
      </c>
      <c r="B60" s="413" t="s">
        <v>4520</v>
      </c>
      <c r="C60" s="413" t="s">
        <v>4521</v>
      </c>
      <c r="D60" s="416" t="s">
        <v>4522</v>
      </c>
      <c r="E60" s="413">
        <v>2</v>
      </c>
      <c r="F60" s="413">
        <v>37</v>
      </c>
      <c r="G60" s="417" t="s">
        <v>4523</v>
      </c>
      <c r="H60" s="37" t="s">
        <v>1146</v>
      </c>
      <c r="I60" s="413" t="s">
        <v>4303</v>
      </c>
      <c r="J60" s="413" t="s">
        <v>1082</v>
      </c>
      <c r="K60" s="413"/>
      <c r="L60" s="435">
        <v>3</v>
      </c>
      <c r="M60" s="436" t="s">
        <v>4304</v>
      </c>
      <c r="N60" s="439"/>
    </row>
    <row r="61" spans="1:15" ht="24" hidden="1" customHeight="1">
      <c r="A61" s="413">
        <v>58</v>
      </c>
      <c r="B61" s="29" t="s">
        <v>4524</v>
      </c>
      <c r="C61" s="29" t="s">
        <v>4525</v>
      </c>
      <c r="D61" s="39" t="s">
        <v>4526</v>
      </c>
      <c r="E61" s="37">
        <v>1.89</v>
      </c>
      <c r="F61" s="29" t="s">
        <v>4393</v>
      </c>
      <c r="G61" s="77" t="s">
        <v>4527</v>
      </c>
      <c r="H61" s="29" t="s">
        <v>4475</v>
      </c>
      <c r="I61" s="29" t="s">
        <v>4303</v>
      </c>
      <c r="J61" s="413" t="s">
        <v>1087</v>
      </c>
      <c r="K61" s="413" t="s">
        <v>4528</v>
      </c>
      <c r="L61" s="435">
        <v>2</v>
      </c>
      <c r="M61" s="438" t="s">
        <v>4315</v>
      </c>
      <c r="N61" s="439"/>
    </row>
    <row r="62" spans="1:15" ht="24" hidden="1" customHeight="1">
      <c r="A62" s="413">
        <v>59</v>
      </c>
      <c r="B62" s="29" t="s">
        <v>4529</v>
      </c>
      <c r="C62" s="29" t="s">
        <v>4530</v>
      </c>
      <c r="D62" s="39" t="s">
        <v>4531</v>
      </c>
      <c r="E62" s="37">
        <v>1.8</v>
      </c>
      <c r="F62" s="29">
        <v>150</v>
      </c>
      <c r="G62" s="77" t="s">
        <v>4532</v>
      </c>
      <c r="H62" s="29" t="s">
        <v>4362</v>
      </c>
      <c r="I62" s="29" t="s">
        <v>4303</v>
      </c>
      <c r="J62" s="413" t="s">
        <v>1089</v>
      </c>
      <c r="K62" s="413"/>
      <c r="L62" s="435">
        <v>1</v>
      </c>
      <c r="M62" s="438" t="s">
        <v>4315</v>
      </c>
      <c r="N62" s="439"/>
    </row>
    <row r="63" spans="1:15" ht="36" hidden="1" customHeight="1">
      <c r="A63" s="413">
        <v>60</v>
      </c>
      <c r="B63" s="29" t="s">
        <v>4533</v>
      </c>
      <c r="C63" s="29" t="s">
        <v>4534</v>
      </c>
      <c r="D63" s="39" t="s">
        <v>4535</v>
      </c>
      <c r="E63" s="37">
        <v>1.8</v>
      </c>
      <c r="F63" s="29">
        <v>16</v>
      </c>
      <c r="G63" s="77" t="s">
        <v>4301</v>
      </c>
      <c r="H63" s="29" t="s">
        <v>4296</v>
      </c>
      <c r="I63" s="29" t="s">
        <v>4348</v>
      </c>
      <c r="J63" s="413" t="s">
        <v>1091</v>
      </c>
      <c r="K63" s="413"/>
      <c r="L63" s="435">
        <v>2</v>
      </c>
      <c r="M63" s="438" t="s">
        <v>4315</v>
      </c>
      <c r="N63" s="437" t="s">
        <v>42</v>
      </c>
    </row>
    <row r="64" spans="1:15" ht="36" hidden="1" customHeight="1">
      <c r="A64" s="413">
        <v>61</v>
      </c>
      <c r="B64" s="37" t="s">
        <v>4536</v>
      </c>
      <c r="C64" s="37" t="s">
        <v>4537</v>
      </c>
      <c r="D64" s="95" t="s">
        <v>4538</v>
      </c>
      <c r="E64" s="37">
        <v>1.6</v>
      </c>
      <c r="F64" s="37">
        <v>70</v>
      </c>
      <c r="G64" s="79" t="s">
        <v>4539</v>
      </c>
      <c r="H64" s="413" t="s">
        <v>4540</v>
      </c>
      <c r="I64" s="37" t="s">
        <v>4303</v>
      </c>
      <c r="J64" s="37" t="s">
        <v>1087</v>
      </c>
      <c r="K64" s="413"/>
      <c r="L64" s="435">
        <v>1</v>
      </c>
      <c r="M64" s="436" t="s">
        <v>4315</v>
      </c>
      <c r="N64" s="439"/>
    </row>
    <row r="65" spans="1:15" ht="60" hidden="1" customHeight="1">
      <c r="A65" s="413">
        <v>62</v>
      </c>
      <c r="B65" s="37" t="s">
        <v>4541</v>
      </c>
      <c r="C65" s="37" t="s">
        <v>4542</v>
      </c>
      <c r="D65" s="95" t="s">
        <v>4543</v>
      </c>
      <c r="E65" s="37">
        <v>1.5</v>
      </c>
      <c r="F65" s="37">
        <v>1.95</v>
      </c>
      <c r="G65" s="79" t="s">
        <v>4544</v>
      </c>
      <c r="H65" s="413" t="s">
        <v>4302</v>
      </c>
      <c r="I65" s="37" t="s">
        <v>4303</v>
      </c>
      <c r="J65" s="37" t="s">
        <v>1087</v>
      </c>
      <c r="K65" s="413"/>
      <c r="L65" s="435">
        <v>2</v>
      </c>
      <c r="M65" s="436" t="s">
        <v>4304</v>
      </c>
      <c r="N65" s="439"/>
    </row>
    <row r="66" spans="1:15" ht="99.75" hidden="1">
      <c r="A66" s="413">
        <v>63</v>
      </c>
      <c r="B66" s="413" t="s">
        <v>4545</v>
      </c>
      <c r="C66" s="413" t="s">
        <v>4546</v>
      </c>
      <c r="D66" s="416" t="s">
        <v>4547</v>
      </c>
      <c r="E66" s="413">
        <v>1.5</v>
      </c>
      <c r="F66" s="413">
        <v>68</v>
      </c>
      <c r="G66" s="417" t="s">
        <v>4424</v>
      </c>
      <c r="H66" s="37" t="s">
        <v>4331</v>
      </c>
      <c r="I66" s="413" t="s">
        <v>4303</v>
      </c>
      <c r="J66" s="413" t="s">
        <v>1087</v>
      </c>
      <c r="K66" s="413"/>
      <c r="L66" s="435">
        <v>3</v>
      </c>
      <c r="M66" s="436" t="s">
        <v>4315</v>
      </c>
      <c r="N66" s="439"/>
    </row>
    <row r="67" spans="1:15" ht="36" hidden="1" customHeight="1">
      <c r="A67" s="413">
        <v>64</v>
      </c>
      <c r="B67" s="413" t="s">
        <v>4548</v>
      </c>
      <c r="C67" s="413" t="s">
        <v>4549</v>
      </c>
      <c r="D67" s="416" t="s">
        <v>4550</v>
      </c>
      <c r="E67" s="413">
        <v>1.5</v>
      </c>
      <c r="F67" s="413">
        <v>13</v>
      </c>
      <c r="G67" s="417" t="s">
        <v>4551</v>
      </c>
      <c r="H67" s="37" t="s">
        <v>4308</v>
      </c>
      <c r="I67" s="413" t="s">
        <v>4303</v>
      </c>
      <c r="J67" s="413" t="s">
        <v>1087</v>
      </c>
      <c r="K67" s="413"/>
      <c r="L67" s="435">
        <v>3</v>
      </c>
      <c r="M67" s="436" t="s">
        <v>4304</v>
      </c>
      <c r="N67" s="439"/>
    </row>
    <row r="68" spans="1:15" ht="42.75" hidden="1">
      <c r="A68" s="413">
        <v>65</v>
      </c>
      <c r="B68" s="413" t="s">
        <v>4552</v>
      </c>
      <c r="C68" s="413" t="s">
        <v>4553</v>
      </c>
      <c r="D68" s="95" t="s">
        <v>4554</v>
      </c>
      <c r="E68" s="413">
        <v>1.5</v>
      </c>
      <c r="F68" s="413">
        <v>50</v>
      </c>
      <c r="G68" s="417" t="s">
        <v>4389</v>
      </c>
      <c r="H68" s="37" t="s">
        <v>4362</v>
      </c>
      <c r="I68" s="413" t="s">
        <v>4303</v>
      </c>
      <c r="J68" s="413" t="s">
        <v>1082</v>
      </c>
      <c r="K68" s="413"/>
      <c r="L68" s="435">
        <v>3</v>
      </c>
      <c r="M68" s="436" t="s">
        <v>4315</v>
      </c>
      <c r="N68" s="439"/>
    </row>
    <row r="69" spans="1:15" ht="24" hidden="1" customHeight="1">
      <c r="A69" s="413">
        <v>66</v>
      </c>
      <c r="B69" s="37" t="s">
        <v>4555</v>
      </c>
      <c r="C69" s="37" t="s">
        <v>4556</v>
      </c>
      <c r="D69" s="95" t="s">
        <v>4557</v>
      </c>
      <c r="E69" s="37">
        <v>1.3</v>
      </c>
      <c r="F69" s="37">
        <v>38</v>
      </c>
      <c r="G69" s="79" t="s">
        <v>4558</v>
      </c>
      <c r="H69" s="413" t="s">
        <v>1146</v>
      </c>
      <c r="I69" s="37" t="s">
        <v>4303</v>
      </c>
      <c r="J69" s="37" t="s">
        <v>1087</v>
      </c>
      <c r="K69" s="413"/>
      <c r="L69" s="435">
        <v>2</v>
      </c>
      <c r="M69" s="436" t="s">
        <v>4492</v>
      </c>
      <c r="N69" s="439"/>
    </row>
    <row r="70" spans="1:15" ht="36" hidden="1" customHeight="1">
      <c r="A70" s="413">
        <v>67</v>
      </c>
      <c r="B70" s="29" t="s">
        <v>4559</v>
      </c>
      <c r="C70" s="29" t="s">
        <v>4560</v>
      </c>
      <c r="D70" s="441" t="s">
        <v>4561</v>
      </c>
      <c r="E70" s="37">
        <v>1.3</v>
      </c>
      <c r="F70" s="29">
        <v>35</v>
      </c>
      <c r="G70" s="77" t="s">
        <v>4301</v>
      </c>
      <c r="H70" s="29" t="s">
        <v>4562</v>
      </c>
      <c r="I70" s="29" t="s">
        <v>4303</v>
      </c>
      <c r="J70" s="413" t="s">
        <v>1091</v>
      </c>
      <c r="K70" s="413"/>
      <c r="L70" s="435">
        <v>1</v>
      </c>
      <c r="M70" s="438" t="s">
        <v>4315</v>
      </c>
      <c r="N70" s="437" t="s">
        <v>42</v>
      </c>
    </row>
    <row r="71" spans="1:15" ht="42.75" hidden="1">
      <c r="A71" s="413">
        <v>68</v>
      </c>
      <c r="B71" s="29" t="s">
        <v>4563</v>
      </c>
      <c r="C71" s="29" t="s">
        <v>4564</v>
      </c>
      <c r="D71" s="39" t="s">
        <v>4565</v>
      </c>
      <c r="E71" s="37">
        <v>1.3</v>
      </c>
      <c r="F71" s="29">
        <v>35</v>
      </c>
      <c r="G71" s="77" t="s">
        <v>4301</v>
      </c>
      <c r="H71" s="29" t="s">
        <v>4562</v>
      </c>
      <c r="I71" s="29" t="s">
        <v>4303</v>
      </c>
      <c r="J71" s="413" t="s">
        <v>1091</v>
      </c>
      <c r="K71" s="413"/>
      <c r="L71" s="435">
        <v>3</v>
      </c>
      <c r="M71" s="438" t="s">
        <v>4315</v>
      </c>
      <c r="N71" s="437" t="s">
        <v>42</v>
      </c>
      <c r="O71" s="440" t="s">
        <v>4428</v>
      </c>
    </row>
    <row r="72" spans="1:15" ht="42.75" hidden="1">
      <c r="A72" s="413">
        <v>69</v>
      </c>
      <c r="B72" s="29" t="s">
        <v>4566</v>
      </c>
      <c r="C72" s="29" t="s">
        <v>4567</v>
      </c>
      <c r="D72" s="39" t="s">
        <v>4568</v>
      </c>
      <c r="E72" s="37">
        <v>1.3</v>
      </c>
      <c r="F72" s="29">
        <v>35</v>
      </c>
      <c r="G72" s="77" t="s">
        <v>4301</v>
      </c>
      <c r="H72" s="29" t="s">
        <v>4296</v>
      </c>
      <c r="I72" s="29" t="s">
        <v>4303</v>
      </c>
      <c r="J72" s="413" t="s">
        <v>1091</v>
      </c>
      <c r="K72" s="413"/>
      <c r="L72" s="435">
        <v>3</v>
      </c>
      <c r="M72" s="438" t="s">
        <v>4315</v>
      </c>
      <c r="N72" s="437" t="s">
        <v>42</v>
      </c>
      <c r="O72" s="440" t="s">
        <v>4428</v>
      </c>
    </row>
    <row r="73" spans="1:15" ht="24" hidden="1" customHeight="1">
      <c r="A73" s="413">
        <v>70</v>
      </c>
      <c r="B73" s="29" t="s">
        <v>4569</v>
      </c>
      <c r="C73" s="29" t="s">
        <v>4569</v>
      </c>
      <c r="D73" s="39" t="s">
        <v>4570</v>
      </c>
      <c r="E73" s="37">
        <v>1.2549999999999999</v>
      </c>
      <c r="F73" s="29">
        <v>50</v>
      </c>
      <c r="G73" s="77" t="s">
        <v>4301</v>
      </c>
      <c r="H73" s="29" t="s">
        <v>4362</v>
      </c>
      <c r="I73" s="29" t="s">
        <v>4303</v>
      </c>
      <c r="J73" s="413" t="s">
        <v>1091</v>
      </c>
      <c r="K73" s="413"/>
      <c r="L73" s="435">
        <v>1</v>
      </c>
      <c r="M73" s="438" t="s">
        <v>4315</v>
      </c>
      <c r="N73" s="439"/>
    </row>
    <row r="74" spans="1:15" ht="71.25" hidden="1">
      <c r="A74" s="413">
        <v>71</v>
      </c>
      <c r="B74" s="413" t="s">
        <v>4571</v>
      </c>
      <c r="C74" s="413" t="s">
        <v>4572</v>
      </c>
      <c r="D74" s="416" t="s">
        <v>4573</v>
      </c>
      <c r="E74" s="413">
        <v>1.25</v>
      </c>
      <c r="F74" s="413">
        <v>28</v>
      </c>
      <c r="G74" s="417" t="s">
        <v>4389</v>
      </c>
      <c r="H74" s="37" t="s">
        <v>4574</v>
      </c>
      <c r="I74" s="413" t="s">
        <v>4303</v>
      </c>
      <c r="J74" s="413" t="s">
        <v>1082</v>
      </c>
      <c r="K74" s="413"/>
      <c r="L74" s="435">
        <v>3</v>
      </c>
      <c r="M74" s="436" t="s">
        <v>4315</v>
      </c>
      <c r="N74" s="439"/>
    </row>
    <row r="75" spans="1:15" ht="24" hidden="1" customHeight="1">
      <c r="A75" s="413">
        <v>72</v>
      </c>
      <c r="B75" s="29" t="s">
        <v>4575</v>
      </c>
      <c r="C75" s="29" t="s">
        <v>4576</v>
      </c>
      <c r="D75" s="39" t="s">
        <v>4577</v>
      </c>
      <c r="E75" s="37">
        <v>1.2</v>
      </c>
      <c r="F75" s="29">
        <v>70</v>
      </c>
      <c r="G75" s="77" t="s">
        <v>4578</v>
      </c>
      <c r="H75" s="29" t="s">
        <v>4359</v>
      </c>
      <c r="I75" s="29" t="s">
        <v>4303</v>
      </c>
      <c r="J75" s="413" t="s">
        <v>1087</v>
      </c>
      <c r="K75" s="413"/>
      <c r="L75" s="435">
        <v>2</v>
      </c>
      <c r="M75" s="438" t="s">
        <v>4315</v>
      </c>
      <c r="N75" s="437" t="s">
        <v>42</v>
      </c>
    </row>
    <row r="76" spans="1:15" ht="71.25" hidden="1">
      <c r="A76" s="413">
        <v>73</v>
      </c>
      <c r="B76" s="413" t="s">
        <v>4579</v>
      </c>
      <c r="C76" s="413" t="s">
        <v>4580</v>
      </c>
      <c r="D76" s="416" t="s">
        <v>4581</v>
      </c>
      <c r="E76" s="413">
        <v>1.2</v>
      </c>
      <c r="F76" s="413">
        <v>40</v>
      </c>
      <c r="G76" s="417" t="s">
        <v>4389</v>
      </c>
      <c r="H76" s="37" t="s">
        <v>4296</v>
      </c>
      <c r="I76" s="413" t="s">
        <v>4303</v>
      </c>
      <c r="J76" s="413" t="s">
        <v>1082</v>
      </c>
      <c r="K76" s="413"/>
      <c r="L76" s="435">
        <v>3</v>
      </c>
      <c r="M76" s="436" t="s">
        <v>4315</v>
      </c>
      <c r="N76" s="437" t="s">
        <v>42</v>
      </c>
    </row>
    <row r="77" spans="1:15" ht="36" hidden="1" customHeight="1">
      <c r="A77" s="413">
        <v>74</v>
      </c>
      <c r="B77" s="37" t="s">
        <v>4582</v>
      </c>
      <c r="C77" s="37" t="s">
        <v>4582</v>
      </c>
      <c r="D77" s="95" t="s">
        <v>4583</v>
      </c>
      <c r="E77" s="37">
        <v>1.1599999999999999</v>
      </c>
      <c r="F77" s="37">
        <v>58</v>
      </c>
      <c r="G77" s="79" t="s">
        <v>4584</v>
      </c>
      <c r="H77" s="413" t="s">
        <v>4366</v>
      </c>
      <c r="I77" s="37" t="s">
        <v>4303</v>
      </c>
      <c r="J77" s="37" t="s">
        <v>1089</v>
      </c>
      <c r="K77" s="413"/>
      <c r="L77" s="435">
        <v>1</v>
      </c>
      <c r="M77" s="436" t="s">
        <v>4315</v>
      </c>
      <c r="N77" s="437" t="s">
        <v>42</v>
      </c>
    </row>
    <row r="78" spans="1:15" ht="36" hidden="1" customHeight="1">
      <c r="A78" s="413">
        <v>75</v>
      </c>
      <c r="B78" s="37" t="s">
        <v>4585</v>
      </c>
      <c r="C78" s="37" t="s">
        <v>4586</v>
      </c>
      <c r="D78" s="95" t="s">
        <v>4587</v>
      </c>
      <c r="E78" s="413">
        <v>1.1584000000000001</v>
      </c>
      <c r="F78" s="37"/>
      <c r="G78" s="79" t="s">
        <v>4588</v>
      </c>
      <c r="H78" s="413" t="s">
        <v>4475</v>
      </c>
      <c r="I78" s="37" t="s">
        <v>4348</v>
      </c>
      <c r="J78" s="37" t="s">
        <v>1085</v>
      </c>
      <c r="K78" s="413"/>
      <c r="L78" s="435">
        <v>1</v>
      </c>
      <c r="M78" s="436" t="s">
        <v>4315</v>
      </c>
      <c r="N78" s="439"/>
    </row>
    <row r="79" spans="1:15" ht="30.75" hidden="1" customHeight="1">
      <c r="A79" s="413">
        <v>76</v>
      </c>
      <c r="B79" s="37" t="s">
        <v>4589</v>
      </c>
      <c r="C79" s="37" t="s">
        <v>4590</v>
      </c>
      <c r="D79" s="95" t="s">
        <v>4591</v>
      </c>
      <c r="E79" s="413">
        <v>1.1000000000000001</v>
      </c>
      <c r="F79" s="37">
        <v>40</v>
      </c>
      <c r="G79" s="79" t="s">
        <v>4592</v>
      </c>
      <c r="H79" s="413" t="s">
        <v>4475</v>
      </c>
      <c r="I79" s="37" t="s">
        <v>4303</v>
      </c>
      <c r="J79" s="37" t="s">
        <v>1085</v>
      </c>
      <c r="K79" s="413"/>
      <c r="L79" s="435">
        <v>2</v>
      </c>
      <c r="M79" s="436" t="s">
        <v>4315</v>
      </c>
      <c r="N79" s="439"/>
    </row>
    <row r="80" spans="1:15" ht="71.25" hidden="1">
      <c r="A80" s="413">
        <v>77</v>
      </c>
      <c r="B80" s="37" t="s">
        <v>4593</v>
      </c>
      <c r="C80" s="37" t="s">
        <v>4594</v>
      </c>
      <c r="D80" s="95" t="s">
        <v>4595</v>
      </c>
      <c r="E80" s="37">
        <v>1.01</v>
      </c>
      <c r="F80" s="37">
        <v>45</v>
      </c>
      <c r="G80" s="79" t="s">
        <v>4596</v>
      </c>
      <c r="H80" s="413" t="s">
        <v>4359</v>
      </c>
      <c r="I80" s="37" t="s">
        <v>4303</v>
      </c>
      <c r="J80" s="37" t="s">
        <v>1093</v>
      </c>
      <c r="K80" s="413" t="s">
        <v>4597</v>
      </c>
      <c r="L80" s="435">
        <v>3</v>
      </c>
      <c r="M80" s="436" t="s">
        <v>4315</v>
      </c>
      <c r="N80" s="439"/>
      <c r="O80" s="440" t="s">
        <v>4316</v>
      </c>
    </row>
    <row r="81" spans="1:15" ht="36" hidden="1" customHeight="1">
      <c r="A81" s="413">
        <v>78</v>
      </c>
      <c r="B81" s="29" t="s">
        <v>4598</v>
      </c>
      <c r="C81" s="29" t="s">
        <v>4599</v>
      </c>
      <c r="D81" s="39" t="s">
        <v>4600</v>
      </c>
      <c r="E81" s="37">
        <v>1</v>
      </c>
      <c r="F81" s="29">
        <v>39</v>
      </c>
      <c r="G81" s="77" t="s">
        <v>4601</v>
      </c>
      <c r="H81" s="29" t="s">
        <v>4296</v>
      </c>
      <c r="I81" s="29" t="s">
        <v>4303</v>
      </c>
      <c r="J81" s="413" t="s">
        <v>1087</v>
      </c>
      <c r="K81" s="413"/>
      <c r="L81" s="435">
        <v>1</v>
      </c>
      <c r="M81" s="438" t="s">
        <v>4315</v>
      </c>
      <c r="N81" s="437" t="s">
        <v>42</v>
      </c>
      <c r="O81" s="440" t="s">
        <v>4428</v>
      </c>
    </row>
    <row r="82" spans="1:15" ht="36" hidden="1" customHeight="1">
      <c r="A82" s="413">
        <v>79</v>
      </c>
      <c r="B82" s="29" t="s">
        <v>4602</v>
      </c>
      <c r="C82" s="29" t="s">
        <v>4603</v>
      </c>
      <c r="D82" s="39" t="s">
        <v>4604</v>
      </c>
      <c r="E82" s="37">
        <v>1</v>
      </c>
      <c r="F82" s="29">
        <v>17</v>
      </c>
      <c r="G82" s="77" t="s">
        <v>4605</v>
      </c>
      <c r="H82" s="29" t="s">
        <v>4362</v>
      </c>
      <c r="I82" s="29" t="s">
        <v>4303</v>
      </c>
      <c r="J82" s="413" t="s">
        <v>1087</v>
      </c>
      <c r="K82" s="413"/>
      <c r="L82" s="435">
        <v>2</v>
      </c>
      <c r="M82" s="438" t="s">
        <v>4315</v>
      </c>
      <c r="N82" s="439"/>
      <c r="O82" s="440" t="s">
        <v>4316</v>
      </c>
    </row>
    <row r="83" spans="1:15" ht="15.6" hidden="1" customHeight="1">
      <c r="A83" s="413">
        <v>80</v>
      </c>
      <c r="B83" s="29" t="s">
        <v>4606</v>
      </c>
      <c r="C83" s="29" t="s">
        <v>4607</v>
      </c>
      <c r="D83" s="39" t="s">
        <v>4608</v>
      </c>
      <c r="E83" s="37">
        <v>1</v>
      </c>
      <c r="F83" s="29">
        <v>90</v>
      </c>
      <c r="G83" s="77" t="s">
        <v>4301</v>
      </c>
      <c r="H83" s="29" t="s">
        <v>1146</v>
      </c>
      <c r="I83" s="29" t="s">
        <v>4303</v>
      </c>
      <c r="J83" s="413" t="s">
        <v>1091</v>
      </c>
      <c r="K83" s="413"/>
      <c r="L83" s="435">
        <v>1</v>
      </c>
      <c r="M83" s="438" t="s">
        <v>4304</v>
      </c>
      <c r="N83" s="439"/>
    </row>
    <row r="84" spans="1:15" ht="36" hidden="1" customHeight="1">
      <c r="A84" s="413">
        <v>81</v>
      </c>
      <c r="B84" s="29" t="s">
        <v>4609</v>
      </c>
      <c r="C84" s="29" t="s">
        <v>4610</v>
      </c>
      <c r="D84" s="39" t="s">
        <v>4611</v>
      </c>
      <c r="E84" s="37">
        <v>1</v>
      </c>
      <c r="F84" s="29">
        <v>140</v>
      </c>
      <c r="G84" s="77" t="s">
        <v>4612</v>
      </c>
      <c r="H84" s="29" t="s">
        <v>4562</v>
      </c>
      <c r="I84" s="29" t="s">
        <v>4470</v>
      </c>
      <c r="J84" s="413" t="s">
        <v>1093</v>
      </c>
      <c r="K84" s="413"/>
      <c r="L84" s="435">
        <v>2</v>
      </c>
      <c r="M84" s="438" t="s">
        <v>4315</v>
      </c>
      <c r="N84" s="437" t="s">
        <v>42</v>
      </c>
    </row>
    <row r="85" spans="1:15" ht="24" hidden="1" customHeight="1">
      <c r="A85" s="413">
        <v>82</v>
      </c>
      <c r="B85" s="29" t="s">
        <v>4613</v>
      </c>
      <c r="C85" s="29" t="s">
        <v>4614</v>
      </c>
      <c r="D85" s="39" t="s">
        <v>4615</v>
      </c>
      <c r="E85" s="37">
        <v>1</v>
      </c>
      <c r="F85" s="29">
        <v>29</v>
      </c>
      <c r="G85" s="77" t="s">
        <v>4616</v>
      </c>
      <c r="H85" s="29" t="s">
        <v>4296</v>
      </c>
      <c r="I85" s="29" t="s">
        <v>4303</v>
      </c>
      <c r="J85" s="413" t="s">
        <v>1087</v>
      </c>
      <c r="K85" s="413"/>
      <c r="L85" s="435">
        <v>2</v>
      </c>
      <c r="M85" s="438" t="s">
        <v>4315</v>
      </c>
      <c r="N85" s="439" t="s">
        <v>42</v>
      </c>
    </row>
    <row r="86" spans="1:15" ht="42.75" hidden="1">
      <c r="A86" s="413">
        <v>83</v>
      </c>
      <c r="B86" s="413" t="s">
        <v>4617</v>
      </c>
      <c r="C86" s="413" t="s">
        <v>4618</v>
      </c>
      <c r="D86" s="416" t="s">
        <v>4619</v>
      </c>
      <c r="E86" s="413">
        <v>1</v>
      </c>
      <c r="F86" s="413">
        <v>35</v>
      </c>
      <c r="G86" s="417" t="s">
        <v>3596</v>
      </c>
      <c r="H86" s="37" t="s">
        <v>4296</v>
      </c>
      <c r="I86" s="413" t="s">
        <v>4303</v>
      </c>
      <c r="J86" s="413" t="s">
        <v>1087</v>
      </c>
      <c r="K86" s="413"/>
      <c r="L86" s="435">
        <v>3</v>
      </c>
      <c r="M86" s="436" t="s">
        <v>4315</v>
      </c>
      <c r="N86" s="437" t="s">
        <v>42</v>
      </c>
      <c r="O86" s="440" t="s">
        <v>4620</v>
      </c>
    </row>
    <row r="87" spans="1:15" ht="57" hidden="1">
      <c r="A87" s="413">
        <v>84</v>
      </c>
      <c r="B87" s="413" t="s">
        <v>4621</v>
      </c>
      <c r="C87" s="413" t="s">
        <v>4622</v>
      </c>
      <c r="D87" s="416" t="s">
        <v>4623</v>
      </c>
      <c r="E87" s="413">
        <v>1</v>
      </c>
      <c r="F87" s="413">
        <v>50.29</v>
      </c>
      <c r="G87" s="417" t="s">
        <v>4624</v>
      </c>
      <c r="H87" s="37" t="s">
        <v>4362</v>
      </c>
      <c r="I87" s="413" t="s">
        <v>4303</v>
      </c>
      <c r="J87" s="413" t="s">
        <v>1087</v>
      </c>
      <c r="K87" s="413"/>
      <c r="L87" s="435">
        <v>3</v>
      </c>
      <c r="M87" s="436" t="s">
        <v>4315</v>
      </c>
      <c r="N87" s="439"/>
    </row>
    <row r="88" spans="1:15" ht="36" hidden="1" customHeight="1">
      <c r="A88" s="413">
        <v>85</v>
      </c>
      <c r="B88" s="413" t="s">
        <v>4625</v>
      </c>
      <c r="C88" s="413" t="s">
        <v>4625</v>
      </c>
      <c r="D88" s="416" t="s">
        <v>4626</v>
      </c>
      <c r="E88" s="413">
        <v>1</v>
      </c>
      <c r="F88" s="413" t="s">
        <v>4627</v>
      </c>
      <c r="G88" s="417" t="s">
        <v>4628</v>
      </c>
      <c r="H88" s="413" t="s">
        <v>4386</v>
      </c>
      <c r="I88" s="413" t="s">
        <v>4303</v>
      </c>
      <c r="J88" s="413" t="s">
        <v>1089</v>
      </c>
      <c r="K88" s="413" t="s">
        <v>4629</v>
      </c>
      <c r="L88" s="435">
        <v>2</v>
      </c>
      <c r="M88" s="436" t="s">
        <v>4315</v>
      </c>
      <c r="N88" s="439"/>
    </row>
    <row r="89" spans="1:15" ht="42.75" hidden="1">
      <c r="A89" s="413">
        <v>86</v>
      </c>
      <c r="B89" s="29" t="s">
        <v>4630</v>
      </c>
      <c r="C89" s="29" t="s">
        <v>4631</v>
      </c>
      <c r="D89" s="39" t="s">
        <v>4632</v>
      </c>
      <c r="E89" s="37">
        <v>1</v>
      </c>
      <c r="F89" s="29">
        <v>43</v>
      </c>
      <c r="G89" s="77" t="s">
        <v>4301</v>
      </c>
      <c r="H89" s="29" t="s">
        <v>4296</v>
      </c>
      <c r="I89" s="29" t="s">
        <v>4303</v>
      </c>
      <c r="J89" s="413" t="s">
        <v>1091</v>
      </c>
      <c r="K89" s="413"/>
      <c r="L89" s="435">
        <v>3</v>
      </c>
      <c r="M89" s="438" t="s">
        <v>4315</v>
      </c>
      <c r="N89" s="437" t="s">
        <v>42</v>
      </c>
    </row>
    <row r="90" spans="1:15" ht="36" hidden="1" customHeight="1">
      <c r="A90" s="413">
        <v>87</v>
      </c>
      <c r="B90" s="413" t="s">
        <v>4633</v>
      </c>
      <c r="C90" s="413" t="s">
        <v>4634</v>
      </c>
      <c r="D90" s="95" t="s">
        <v>4635</v>
      </c>
      <c r="E90" s="413">
        <v>1</v>
      </c>
      <c r="F90" s="413" t="s">
        <v>4636</v>
      </c>
      <c r="G90" s="417" t="s">
        <v>4637</v>
      </c>
      <c r="H90" s="37" t="s">
        <v>4296</v>
      </c>
      <c r="I90" s="413" t="s">
        <v>4303</v>
      </c>
      <c r="J90" s="413" t="s">
        <v>1082</v>
      </c>
      <c r="K90" s="413"/>
      <c r="L90" s="435">
        <v>2</v>
      </c>
      <c r="M90" s="436" t="s">
        <v>4315</v>
      </c>
      <c r="N90" s="437"/>
    </row>
    <row r="91" spans="1:15" ht="71.25" hidden="1">
      <c r="A91" s="413">
        <v>88</v>
      </c>
      <c r="B91" s="413" t="s">
        <v>4638</v>
      </c>
      <c r="C91" s="413" t="s">
        <v>4639</v>
      </c>
      <c r="D91" s="416" t="s">
        <v>4640</v>
      </c>
      <c r="E91" s="413">
        <v>1</v>
      </c>
      <c r="F91" s="413">
        <v>20</v>
      </c>
      <c r="G91" s="417" t="s">
        <v>4435</v>
      </c>
      <c r="H91" s="37" t="s">
        <v>4362</v>
      </c>
      <c r="I91" s="413" t="s">
        <v>4303</v>
      </c>
      <c r="J91" s="413" t="s">
        <v>1082</v>
      </c>
      <c r="K91" s="413"/>
      <c r="L91" s="435">
        <v>3</v>
      </c>
      <c r="M91" s="436" t="s">
        <v>4315</v>
      </c>
      <c r="N91" s="439"/>
    </row>
    <row r="92" spans="1:15" ht="42.75" hidden="1">
      <c r="A92" s="413">
        <v>89</v>
      </c>
      <c r="B92" s="413" t="s">
        <v>4641</v>
      </c>
      <c r="C92" s="413" t="s">
        <v>4642</v>
      </c>
      <c r="D92" s="416" t="s">
        <v>4643</v>
      </c>
      <c r="E92" s="413">
        <v>1</v>
      </c>
      <c r="F92" s="413">
        <v>36</v>
      </c>
      <c r="G92" s="417" t="s">
        <v>4435</v>
      </c>
      <c r="H92" s="37" t="s">
        <v>1146</v>
      </c>
      <c r="I92" s="413" t="s">
        <v>4303</v>
      </c>
      <c r="J92" s="413" t="s">
        <v>1082</v>
      </c>
      <c r="K92" s="413"/>
      <c r="L92" s="435">
        <v>3</v>
      </c>
      <c r="M92" s="436" t="s">
        <v>4315</v>
      </c>
      <c r="N92" s="439"/>
    </row>
    <row r="93" spans="1:15" ht="57" hidden="1">
      <c r="A93" s="413">
        <v>90</v>
      </c>
      <c r="B93" s="413" t="s">
        <v>4644</v>
      </c>
      <c r="C93" s="413" t="s">
        <v>4645</v>
      </c>
      <c r="D93" s="416" t="s">
        <v>4646</v>
      </c>
      <c r="E93" s="413">
        <v>1</v>
      </c>
      <c r="F93" s="413">
        <v>9</v>
      </c>
      <c r="G93" s="417" t="s">
        <v>4435</v>
      </c>
      <c r="H93" s="37" t="s">
        <v>4362</v>
      </c>
      <c r="I93" s="413" t="s">
        <v>4303</v>
      </c>
      <c r="J93" s="413" t="s">
        <v>1082</v>
      </c>
      <c r="K93" s="413"/>
      <c r="L93" s="435">
        <v>3</v>
      </c>
      <c r="M93" s="436" t="s">
        <v>4315</v>
      </c>
      <c r="N93" s="439"/>
    </row>
    <row r="94" spans="1:15" ht="36" hidden="1" customHeight="1">
      <c r="A94" s="413">
        <v>91</v>
      </c>
      <c r="B94" s="413" t="s">
        <v>4647</v>
      </c>
      <c r="C94" s="413" t="s">
        <v>4648</v>
      </c>
      <c r="D94" s="416" t="s">
        <v>4649</v>
      </c>
      <c r="E94" s="442">
        <v>0.81</v>
      </c>
      <c r="F94" s="413">
        <v>83</v>
      </c>
      <c r="G94" s="417" t="s">
        <v>4650</v>
      </c>
      <c r="H94" s="413" t="s">
        <v>4296</v>
      </c>
      <c r="I94" s="413" t="s">
        <v>4348</v>
      </c>
      <c r="J94" s="413" t="s">
        <v>1089</v>
      </c>
      <c r="K94" s="413" t="s">
        <v>4471</v>
      </c>
      <c r="L94" s="435">
        <v>3</v>
      </c>
      <c r="M94" s="436" t="s">
        <v>4315</v>
      </c>
      <c r="N94" s="437" t="s">
        <v>42</v>
      </c>
    </row>
    <row r="95" spans="1:15" ht="36" hidden="1" customHeight="1">
      <c r="A95" s="413">
        <v>92</v>
      </c>
      <c r="B95" s="29" t="s">
        <v>4651</v>
      </c>
      <c r="C95" s="29" t="s">
        <v>4651</v>
      </c>
      <c r="D95" s="39" t="s">
        <v>4652</v>
      </c>
      <c r="E95" s="37">
        <v>0.7</v>
      </c>
      <c r="F95" s="29" t="s">
        <v>4653</v>
      </c>
      <c r="G95" s="77" t="s">
        <v>4654</v>
      </c>
      <c r="H95" s="29" t="s">
        <v>4362</v>
      </c>
      <c r="I95" s="29" t="s">
        <v>4303</v>
      </c>
      <c r="J95" s="413" t="s">
        <v>1089</v>
      </c>
      <c r="K95" s="413"/>
      <c r="L95" s="435">
        <v>2</v>
      </c>
      <c r="M95" s="438" t="s">
        <v>4315</v>
      </c>
      <c r="N95" s="439"/>
    </row>
    <row r="96" spans="1:15" ht="24" hidden="1" customHeight="1">
      <c r="A96" s="413">
        <v>93</v>
      </c>
      <c r="B96" s="29" t="s">
        <v>4655</v>
      </c>
      <c r="C96" s="29" t="s">
        <v>4656</v>
      </c>
      <c r="D96" s="39" t="s">
        <v>4657</v>
      </c>
      <c r="E96" s="37">
        <v>0.7</v>
      </c>
      <c r="F96" s="29">
        <v>21</v>
      </c>
      <c r="G96" s="77" t="s">
        <v>4301</v>
      </c>
      <c r="H96" s="29" t="s">
        <v>1146</v>
      </c>
      <c r="I96" s="29" t="s">
        <v>4303</v>
      </c>
      <c r="J96" s="413" t="s">
        <v>1091</v>
      </c>
      <c r="K96" s="413"/>
      <c r="L96" s="435">
        <v>1</v>
      </c>
      <c r="M96" s="438" t="s">
        <v>4315</v>
      </c>
      <c r="N96" s="439"/>
      <c r="O96" s="440" t="s">
        <v>4428</v>
      </c>
    </row>
    <row r="97" spans="1:15" ht="36" hidden="1" customHeight="1">
      <c r="A97" s="413">
        <v>94</v>
      </c>
      <c r="B97" s="37" t="s">
        <v>4658</v>
      </c>
      <c r="C97" s="37" t="s">
        <v>4659</v>
      </c>
      <c r="D97" s="95" t="s">
        <v>4660</v>
      </c>
      <c r="E97" s="37">
        <v>0.625</v>
      </c>
      <c r="F97" s="37">
        <v>25</v>
      </c>
      <c r="G97" s="79" t="s">
        <v>4301</v>
      </c>
      <c r="H97" s="413" t="s">
        <v>4562</v>
      </c>
      <c r="I97" s="37" t="s">
        <v>4303</v>
      </c>
      <c r="J97" s="37" t="s">
        <v>1091</v>
      </c>
      <c r="K97" s="413"/>
      <c r="L97" s="435">
        <v>2</v>
      </c>
      <c r="M97" s="436" t="s">
        <v>4315</v>
      </c>
      <c r="N97" s="437" t="s">
        <v>42</v>
      </c>
      <c r="O97" s="440" t="s">
        <v>4371</v>
      </c>
    </row>
    <row r="98" spans="1:15" ht="24" hidden="1" customHeight="1">
      <c r="A98" s="413">
        <v>95</v>
      </c>
      <c r="B98" s="37" t="s">
        <v>4661</v>
      </c>
      <c r="C98" s="37" t="s">
        <v>4662</v>
      </c>
      <c r="D98" s="95" t="s">
        <v>4663</v>
      </c>
      <c r="E98" s="37">
        <v>0.6</v>
      </c>
      <c r="F98" s="37">
        <v>30</v>
      </c>
      <c r="G98" s="417" t="s">
        <v>4664</v>
      </c>
      <c r="H98" s="413" t="s">
        <v>4359</v>
      </c>
      <c r="I98" s="37" t="s">
        <v>4303</v>
      </c>
      <c r="J98" s="37" t="s">
        <v>1093</v>
      </c>
      <c r="K98" s="413" t="s">
        <v>4480</v>
      </c>
      <c r="L98" s="435">
        <v>1</v>
      </c>
      <c r="M98" s="436" t="s">
        <v>4315</v>
      </c>
      <c r="N98" s="439"/>
    </row>
    <row r="99" spans="1:15" ht="72" hidden="1" customHeight="1">
      <c r="A99" s="413">
        <v>96</v>
      </c>
      <c r="B99" s="413" t="s">
        <v>4665</v>
      </c>
      <c r="C99" s="413" t="s">
        <v>4666</v>
      </c>
      <c r="D99" s="416" t="s">
        <v>4667</v>
      </c>
      <c r="E99" s="413">
        <v>0.6</v>
      </c>
      <c r="F99" s="413">
        <v>25</v>
      </c>
      <c r="G99" s="417" t="s">
        <v>4616</v>
      </c>
      <c r="H99" s="413" t="s">
        <v>4362</v>
      </c>
      <c r="I99" s="413" t="s">
        <v>4348</v>
      </c>
      <c r="J99" s="413" t="s">
        <v>1093</v>
      </c>
      <c r="K99" s="413" t="s">
        <v>4597</v>
      </c>
      <c r="L99" s="435">
        <v>1</v>
      </c>
      <c r="M99" s="436" t="s">
        <v>4315</v>
      </c>
      <c r="N99" s="439"/>
      <c r="O99" s="440" t="s">
        <v>4316</v>
      </c>
    </row>
    <row r="100" spans="1:15" ht="60" hidden="1" customHeight="1">
      <c r="A100" s="413">
        <v>97</v>
      </c>
      <c r="B100" s="413" t="s">
        <v>4668</v>
      </c>
      <c r="C100" s="413" t="s">
        <v>4669</v>
      </c>
      <c r="D100" s="419" t="s">
        <v>4670</v>
      </c>
      <c r="E100" s="413">
        <v>0.6</v>
      </c>
      <c r="F100" s="413">
        <v>29.68</v>
      </c>
      <c r="G100" s="417" t="s">
        <v>4671</v>
      </c>
      <c r="H100" s="414" t="s">
        <v>4362</v>
      </c>
      <c r="I100" s="414" t="s">
        <v>4303</v>
      </c>
      <c r="J100" s="413" t="s">
        <v>1089</v>
      </c>
      <c r="K100" s="413" t="s">
        <v>4450</v>
      </c>
      <c r="L100" s="435"/>
      <c r="M100" s="436" t="s">
        <v>4315</v>
      </c>
      <c r="N100" s="439"/>
    </row>
    <row r="101" spans="1:15" ht="72" hidden="1" customHeight="1">
      <c r="A101" s="413">
        <v>98</v>
      </c>
      <c r="B101" s="413" t="s">
        <v>4672</v>
      </c>
      <c r="C101" s="413" t="s">
        <v>4673</v>
      </c>
      <c r="D101" s="419" t="s">
        <v>4674</v>
      </c>
      <c r="E101" s="413">
        <v>0.55000000000000004</v>
      </c>
      <c r="F101" s="413">
        <v>20.7</v>
      </c>
      <c r="G101" s="417" t="s">
        <v>4496</v>
      </c>
      <c r="H101" s="414" t="s">
        <v>4359</v>
      </c>
      <c r="I101" s="414" t="s">
        <v>4303</v>
      </c>
      <c r="J101" s="413" t="s">
        <v>1093</v>
      </c>
      <c r="K101" s="413" t="s">
        <v>4597</v>
      </c>
      <c r="L101" s="435">
        <v>1</v>
      </c>
      <c r="M101" s="436" t="s">
        <v>4315</v>
      </c>
      <c r="N101" s="439"/>
    </row>
    <row r="102" spans="1:15" ht="36" hidden="1" customHeight="1">
      <c r="A102" s="413">
        <v>99</v>
      </c>
      <c r="B102" s="413" t="s">
        <v>4675</v>
      </c>
      <c r="C102" s="413" t="s">
        <v>4676</v>
      </c>
      <c r="D102" s="419" t="s">
        <v>4677</v>
      </c>
      <c r="E102" s="413">
        <v>0.5</v>
      </c>
      <c r="F102" s="413" t="s">
        <v>4678</v>
      </c>
      <c r="G102" s="417" t="s">
        <v>4355</v>
      </c>
      <c r="H102" s="414" t="s">
        <v>4296</v>
      </c>
      <c r="I102" s="414" t="s">
        <v>4303</v>
      </c>
      <c r="J102" s="413" t="s">
        <v>1089</v>
      </c>
      <c r="K102" s="413"/>
      <c r="L102" s="435">
        <v>1</v>
      </c>
      <c r="M102" s="436" t="s">
        <v>4315</v>
      </c>
      <c r="N102" s="437" t="s">
        <v>42</v>
      </c>
    </row>
    <row r="103" spans="1:15" ht="60" hidden="1" customHeight="1">
      <c r="A103" s="413">
        <v>100</v>
      </c>
      <c r="B103" s="37" t="s">
        <v>4679</v>
      </c>
      <c r="C103" s="37" t="s">
        <v>4680</v>
      </c>
      <c r="D103" s="95" t="s">
        <v>4681</v>
      </c>
      <c r="E103" s="37">
        <v>0.5</v>
      </c>
      <c r="F103" s="37">
        <v>25</v>
      </c>
      <c r="G103" s="79" t="s">
        <v>4682</v>
      </c>
      <c r="H103" s="413" t="s">
        <v>4362</v>
      </c>
      <c r="I103" s="37" t="s">
        <v>4348</v>
      </c>
      <c r="J103" s="37" t="s">
        <v>1093</v>
      </c>
      <c r="K103" s="413"/>
      <c r="L103" s="435">
        <v>1</v>
      </c>
      <c r="M103" s="436" t="s">
        <v>4315</v>
      </c>
      <c r="N103" s="439"/>
    </row>
    <row r="104" spans="1:15" ht="48" hidden="1" customHeight="1">
      <c r="A104" s="413">
        <v>101</v>
      </c>
      <c r="B104" s="413" t="s">
        <v>4683</v>
      </c>
      <c r="C104" s="413" t="s">
        <v>4684</v>
      </c>
      <c r="D104" s="419" t="s">
        <v>4685</v>
      </c>
      <c r="E104" s="413">
        <v>0.5</v>
      </c>
      <c r="F104" s="413">
        <v>25</v>
      </c>
      <c r="G104" s="417" t="s">
        <v>4686</v>
      </c>
      <c r="H104" s="414" t="s">
        <v>4362</v>
      </c>
      <c r="I104" s="414" t="s">
        <v>4303</v>
      </c>
      <c r="J104" s="413" t="s">
        <v>1093</v>
      </c>
      <c r="K104" s="413" t="s">
        <v>4597</v>
      </c>
      <c r="L104" s="435">
        <v>2</v>
      </c>
      <c r="M104" s="436" t="s">
        <v>4315</v>
      </c>
      <c r="N104" s="439"/>
      <c r="O104" s="440" t="s">
        <v>4428</v>
      </c>
    </row>
    <row r="105" spans="1:15" ht="36" hidden="1" customHeight="1">
      <c r="A105" s="413">
        <v>102</v>
      </c>
      <c r="B105" s="37" t="s">
        <v>4687</v>
      </c>
      <c r="C105" s="37" t="s">
        <v>4688</v>
      </c>
      <c r="D105" s="95" t="s">
        <v>4689</v>
      </c>
      <c r="E105" s="37">
        <v>0.5</v>
      </c>
      <c r="F105" s="37">
        <v>20</v>
      </c>
      <c r="G105" s="79" t="s">
        <v>4690</v>
      </c>
      <c r="H105" s="413" t="s">
        <v>4362</v>
      </c>
      <c r="I105" s="37" t="s">
        <v>4303</v>
      </c>
      <c r="J105" s="37" t="s">
        <v>1093</v>
      </c>
      <c r="K105" s="413"/>
      <c r="L105" s="435">
        <v>2</v>
      </c>
      <c r="M105" s="436" t="s">
        <v>4315</v>
      </c>
      <c r="N105" s="439"/>
    </row>
    <row r="106" spans="1:15" ht="48" hidden="1" customHeight="1">
      <c r="A106" s="413">
        <v>103</v>
      </c>
      <c r="B106" s="413" t="s">
        <v>4691</v>
      </c>
      <c r="C106" s="413" t="s">
        <v>4692</v>
      </c>
      <c r="D106" s="416" t="s">
        <v>4693</v>
      </c>
      <c r="E106" s="413">
        <v>0.5</v>
      </c>
      <c r="F106" s="413">
        <v>20</v>
      </c>
      <c r="G106" s="417" t="s">
        <v>4694</v>
      </c>
      <c r="H106" s="413" t="s">
        <v>4562</v>
      </c>
      <c r="I106" s="413" t="s">
        <v>4303</v>
      </c>
      <c r="J106" s="413" t="s">
        <v>1093</v>
      </c>
      <c r="K106" s="413"/>
      <c r="L106" s="435">
        <v>1</v>
      </c>
      <c r="M106" s="436" t="s">
        <v>4304</v>
      </c>
      <c r="N106" s="439"/>
    </row>
    <row r="107" spans="1:15" ht="48" hidden="1" customHeight="1">
      <c r="A107" s="413">
        <v>104</v>
      </c>
      <c r="B107" s="413" t="s">
        <v>4695</v>
      </c>
      <c r="C107" s="413" t="s">
        <v>4696</v>
      </c>
      <c r="D107" s="416" t="s">
        <v>4693</v>
      </c>
      <c r="E107" s="413">
        <v>0.5</v>
      </c>
      <c r="F107" s="413">
        <v>26.8</v>
      </c>
      <c r="G107" s="417" t="s">
        <v>4697</v>
      </c>
      <c r="H107" s="413" t="s">
        <v>4562</v>
      </c>
      <c r="I107" s="413" t="s">
        <v>4303</v>
      </c>
      <c r="J107" s="413" t="s">
        <v>1093</v>
      </c>
      <c r="K107" s="413"/>
      <c r="L107" s="435">
        <v>2</v>
      </c>
      <c r="M107" s="436" t="s">
        <v>4304</v>
      </c>
      <c r="N107" s="439"/>
    </row>
    <row r="108" spans="1:15" ht="36" hidden="1" customHeight="1">
      <c r="A108" s="413">
        <v>105</v>
      </c>
      <c r="B108" s="37" t="s">
        <v>4698</v>
      </c>
      <c r="C108" s="37" t="s">
        <v>4699</v>
      </c>
      <c r="D108" s="95" t="s">
        <v>4700</v>
      </c>
      <c r="E108" s="37">
        <v>0.5</v>
      </c>
      <c r="F108" s="37" t="s">
        <v>4701</v>
      </c>
      <c r="G108" s="79" t="s">
        <v>4702</v>
      </c>
      <c r="H108" s="413" t="s">
        <v>4386</v>
      </c>
      <c r="I108" s="37" t="s">
        <v>4303</v>
      </c>
      <c r="J108" s="37" t="s">
        <v>1089</v>
      </c>
      <c r="K108" s="413"/>
      <c r="L108" s="435">
        <v>1</v>
      </c>
      <c r="M108" s="436" t="s">
        <v>4492</v>
      </c>
      <c r="N108" s="439"/>
    </row>
    <row r="109" spans="1:15" ht="108" hidden="1" customHeight="1">
      <c r="A109" s="413">
        <v>106</v>
      </c>
      <c r="B109" s="413" t="s">
        <v>4703</v>
      </c>
      <c r="C109" s="413" t="s">
        <v>4704</v>
      </c>
      <c r="D109" s="416" t="s">
        <v>4705</v>
      </c>
      <c r="E109" s="442">
        <v>0.5</v>
      </c>
      <c r="F109" s="413">
        <v>4</v>
      </c>
      <c r="G109" s="417" t="s">
        <v>4706</v>
      </c>
      <c r="H109" s="413" t="s">
        <v>4308</v>
      </c>
      <c r="I109" s="413" t="s">
        <v>4303</v>
      </c>
      <c r="J109" s="413" t="s">
        <v>1093</v>
      </c>
      <c r="K109" s="413" t="s">
        <v>4707</v>
      </c>
      <c r="L109" s="435">
        <v>3</v>
      </c>
      <c r="M109" s="436" t="s">
        <v>4304</v>
      </c>
      <c r="N109" s="437"/>
    </row>
    <row r="110" spans="1:15" ht="24" hidden="1" customHeight="1">
      <c r="A110" s="413">
        <v>107</v>
      </c>
      <c r="B110" s="29" t="s">
        <v>4708</v>
      </c>
      <c r="C110" s="29" t="s">
        <v>4709</v>
      </c>
      <c r="D110" s="39" t="s">
        <v>4710</v>
      </c>
      <c r="E110" s="37">
        <v>0.5</v>
      </c>
      <c r="F110" s="29">
        <v>50</v>
      </c>
      <c r="G110" s="77" t="s">
        <v>4301</v>
      </c>
      <c r="H110" s="29" t="s">
        <v>4711</v>
      </c>
      <c r="I110" s="29" t="s">
        <v>4303</v>
      </c>
      <c r="J110" s="413" t="s">
        <v>1091</v>
      </c>
      <c r="K110" s="413"/>
      <c r="L110" s="435">
        <v>3</v>
      </c>
      <c r="M110" s="438" t="s">
        <v>4315</v>
      </c>
      <c r="N110" s="437"/>
    </row>
    <row r="111" spans="1:15" ht="48" hidden="1" customHeight="1">
      <c r="A111" s="413">
        <v>108</v>
      </c>
      <c r="B111" s="37" t="s">
        <v>4712</v>
      </c>
      <c r="C111" s="37" t="s">
        <v>4713</v>
      </c>
      <c r="D111" s="95" t="s">
        <v>4714</v>
      </c>
      <c r="E111" s="37">
        <v>0.35</v>
      </c>
      <c r="F111" s="37" t="s">
        <v>4715</v>
      </c>
      <c r="G111" s="79" t="s">
        <v>4716</v>
      </c>
      <c r="H111" s="413" t="s">
        <v>4362</v>
      </c>
      <c r="I111" s="37" t="s">
        <v>4303</v>
      </c>
      <c r="J111" s="37" t="s">
        <v>1089</v>
      </c>
      <c r="K111" s="413"/>
      <c r="L111" s="435">
        <v>1</v>
      </c>
      <c r="M111" s="436" t="s">
        <v>4315</v>
      </c>
      <c r="N111" s="439"/>
    </row>
    <row r="112" spans="1:15" ht="36" hidden="1" customHeight="1">
      <c r="A112" s="413">
        <v>109</v>
      </c>
      <c r="B112" s="37" t="s">
        <v>4717</v>
      </c>
      <c r="C112" s="37" t="s">
        <v>4718</v>
      </c>
      <c r="D112" s="95" t="s">
        <v>4719</v>
      </c>
      <c r="E112" s="37">
        <v>0.35</v>
      </c>
      <c r="F112" s="37" t="s">
        <v>4720</v>
      </c>
      <c r="G112" s="79" t="s">
        <v>4628</v>
      </c>
      <c r="H112" s="413" t="s">
        <v>4362</v>
      </c>
      <c r="I112" s="37" t="s">
        <v>4303</v>
      </c>
      <c r="J112" s="37" t="s">
        <v>1089</v>
      </c>
      <c r="K112" s="413"/>
      <c r="L112" s="435">
        <v>2</v>
      </c>
      <c r="M112" s="436" t="s">
        <v>4315</v>
      </c>
      <c r="N112" s="439"/>
    </row>
    <row r="113" spans="1:15" ht="72" hidden="1" customHeight="1">
      <c r="A113" s="413">
        <v>110</v>
      </c>
      <c r="B113" s="37" t="s">
        <v>4721</v>
      </c>
      <c r="C113" s="37" t="s">
        <v>4722</v>
      </c>
      <c r="D113" s="95" t="s">
        <v>4723</v>
      </c>
      <c r="E113" s="37">
        <v>0.35</v>
      </c>
      <c r="F113" s="37">
        <v>5</v>
      </c>
      <c r="G113" s="79" t="s">
        <v>4724</v>
      </c>
      <c r="H113" s="413" t="s">
        <v>4386</v>
      </c>
      <c r="I113" s="37" t="s">
        <v>4303</v>
      </c>
      <c r="J113" s="37" t="s">
        <v>1089</v>
      </c>
      <c r="K113" s="413"/>
      <c r="L113" s="435">
        <v>2</v>
      </c>
      <c r="M113" s="436" t="s">
        <v>4315</v>
      </c>
      <c r="N113" s="439"/>
    </row>
    <row r="114" spans="1:15" ht="48" hidden="1" customHeight="1">
      <c r="A114" s="413">
        <v>111</v>
      </c>
      <c r="B114" s="29" t="s">
        <v>4725</v>
      </c>
      <c r="C114" s="29" t="s">
        <v>4726</v>
      </c>
      <c r="D114" s="39" t="s">
        <v>4727</v>
      </c>
      <c r="E114" s="37">
        <v>0.35</v>
      </c>
      <c r="F114" s="29">
        <v>5</v>
      </c>
      <c r="G114" s="77" t="s">
        <v>4301</v>
      </c>
      <c r="H114" s="29" t="s">
        <v>4728</v>
      </c>
      <c r="I114" s="29" t="s">
        <v>4303</v>
      </c>
      <c r="J114" s="413" t="s">
        <v>1091</v>
      </c>
      <c r="K114" s="413"/>
      <c r="L114" s="435">
        <v>2</v>
      </c>
      <c r="M114" s="438" t="s">
        <v>4315</v>
      </c>
      <c r="N114" s="439"/>
    </row>
    <row r="115" spans="1:15" ht="36" hidden="1" customHeight="1">
      <c r="A115" s="413">
        <v>112</v>
      </c>
      <c r="B115" s="29" t="s">
        <v>4729</v>
      </c>
      <c r="C115" s="29" t="s">
        <v>4730</v>
      </c>
      <c r="D115" s="39" t="s">
        <v>4731</v>
      </c>
      <c r="E115" s="37">
        <v>0.35</v>
      </c>
      <c r="F115" s="29">
        <v>13.6</v>
      </c>
      <c r="G115" s="77" t="s">
        <v>4301</v>
      </c>
      <c r="H115" s="29" t="s">
        <v>4359</v>
      </c>
      <c r="I115" s="29" t="s">
        <v>4303</v>
      </c>
      <c r="J115" s="413" t="s">
        <v>1091</v>
      </c>
      <c r="K115" s="413"/>
      <c r="L115" s="435">
        <v>2</v>
      </c>
      <c r="M115" s="438" t="s">
        <v>4315</v>
      </c>
      <c r="N115" s="437" t="s">
        <v>42</v>
      </c>
    </row>
    <row r="116" spans="1:15" ht="24" hidden="1" customHeight="1">
      <c r="A116" s="413">
        <v>113</v>
      </c>
      <c r="B116" s="29" t="s">
        <v>4732</v>
      </c>
      <c r="C116" s="29" t="s">
        <v>4733</v>
      </c>
      <c r="D116" s="39" t="s">
        <v>4734</v>
      </c>
      <c r="E116" s="37">
        <v>0.35</v>
      </c>
      <c r="F116" s="29">
        <v>33</v>
      </c>
      <c r="G116" s="77" t="s">
        <v>4301</v>
      </c>
      <c r="H116" s="29" t="s">
        <v>4562</v>
      </c>
      <c r="I116" s="29" t="s">
        <v>4303</v>
      </c>
      <c r="J116" s="413" t="s">
        <v>1091</v>
      </c>
      <c r="K116" s="413"/>
      <c r="L116" s="435">
        <v>3</v>
      </c>
      <c r="M116" s="438" t="s">
        <v>4315</v>
      </c>
      <c r="N116" s="437" t="s">
        <v>42</v>
      </c>
      <c r="O116" s="440" t="s">
        <v>4735</v>
      </c>
    </row>
    <row r="117" spans="1:15" ht="24" hidden="1" customHeight="1">
      <c r="A117" s="413">
        <v>114</v>
      </c>
      <c r="B117" s="413" t="s">
        <v>300</v>
      </c>
      <c r="C117" s="413" t="s">
        <v>300</v>
      </c>
      <c r="D117" s="416" t="s">
        <v>4736</v>
      </c>
      <c r="E117" s="442">
        <v>0.32</v>
      </c>
      <c r="F117" s="413">
        <v>18.87</v>
      </c>
      <c r="G117" s="417" t="s">
        <v>4737</v>
      </c>
      <c r="H117" s="413" t="s">
        <v>1146</v>
      </c>
      <c r="I117" s="413" t="s">
        <v>4303</v>
      </c>
      <c r="J117" s="413" t="s">
        <v>1089</v>
      </c>
      <c r="K117" s="413" t="s">
        <v>4738</v>
      </c>
      <c r="L117" s="435">
        <v>3</v>
      </c>
      <c r="M117" s="436" t="s">
        <v>4315</v>
      </c>
      <c r="N117" s="439"/>
    </row>
    <row r="118" spans="1:15" ht="24" hidden="1" customHeight="1">
      <c r="A118" s="413">
        <v>115</v>
      </c>
      <c r="B118" s="413" t="s">
        <v>4739</v>
      </c>
      <c r="C118" s="413" t="s">
        <v>4739</v>
      </c>
      <c r="D118" s="416" t="s">
        <v>4557</v>
      </c>
      <c r="E118" s="413">
        <v>0.31</v>
      </c>
      <c r="F118" s="413">
        <v>15</v>
      </c>
      <c r="G118" s="417" t="s">
        <v>4740</v>
      </c>
      <c r="H118" s="413" t="s">
        <v>1146</v>
      </c>
      <c r="I118" s="413" t="s">
        <v>4303</v>
      </c>
      <c r="J118" s="413" t="s">
        <v>1089</v>
      </c>
      <c r="K118" s="413"/>
      <c r="L118" s="435">
        <v>1</v>
      </c>
      <c r="M118" s="436" t="s">
        <v>4492</v>
      </c>
      <c r="N118" s="439"/>
    </row>
    <row r="119" spans="1:15" ht="48" hidden="1" customHeight="1">
      <c r="A119" s="413">
        <v>116</v>
      </c>
      <c r="B119" s="413" t="s">
        <v>4741</v>
      </c>
      <c r="C119" s="413" t="s">
        <v>4742</v>
      </c>
      <c r="D119" s="416" t="s">
        <v>4743</v>
      </c>
      <c r="E119" s="413">
        <v>0.31</v>
      </c>
      <c r="F119" s="413" t="s">
        <v>4744</v>
      </c>
      <c r="G119" s="417" t="s">
        <v>4745</v>
      </c>
      <c r="H119" s="413" t="s">
        <v>4362</v>
      </c>
      <c r="I119" s="413" t="s">
        <v>4303</v>
      </c>
      <c r="J119" s="413" t="s">
        <v>1089</v>
      </c>
      <c r="K119" s="413"/>
      <c r="L119" s="435">
        <v>2</v>
      </c>
      <c r="M119" s="436" t="s">
        <v>4315</v>
      </c>
      <c r="N119" s="439"/>
    </row>
    <row r="120" spans="1:15" ht="96" hidden="1" customHeight="1">
      <c r="A120" s="413">
        <v>117</v>
      </c>
      <c r="B120" s="413" t="s">
        <v>4746</v>
      </c>
      <c r="C120" s="413" t="s">
        <v>4746</v>
      </c>
      <c r="D120" s="416" t="s">
        <v>4747</v>
      </c>
      <c r="E120" s="442">
        <v>0.3</v>
      </c>
      <c r="F120" s="413" t="s">
        <v>4748</v>
      </c>
      <c r="G120" s="417" t="s">
        <v>4749</v>
      </c>
      <c r="H120" s="413" t="s">
        <v>4562</v>
      </c>
      <c r="I120" s="413" t="s">
        <v>4470</v>
      </c>
      <c r="J120" s="413" t="s">
        <v>1089</v>
      </c>
      <c r="K120" s="413" t="s">
        <v>4750</v>
      </c>
      <c r="L120" s="435">
        <v>2</v>
      </c>
      <c r="M120" s="436" t="s">
        <v>4315</v>
      </c>
      <c r="N120" s="437" t="s">
        <v>42</v>
      </c>
    </row>
    <row r="121" spans="1:15" ht="48" hidden="1" customHeight="1">
      <c r="A121" s="413">
        <v>118</v>
      </c>
      <c r="B121" s="413" t="s">
        <v>4751</v>
      </c>
      <c r="C121" s="413" t="s">
        <v>4752</v>
      </c>
      <c r="D121" s="416" t="s">
        <v>4753</v>
      </c>
      <c r="E121" s="442">
        <v>0.3</v>
      </c>
      <c r="F121" s="413">
        <v>10</v>
      </c>
      <c r="G121" s="77" t="s">
        <v>4754</v>
      </c>
      <c r="H121" s="413" t="s">
        <v>4362</v>
      </c>
      <c r="I121" s="413" t="s">
        <v>4303</v>
      </c>
      <c r="J121" s="413" t="s">
        <v>1089</v>
      </c>
      <c r="K121" s="413"/>
      <c r="L121" s="435">
        <v>1</v>
      </c>
      <c r="M121" s="436" t="s">
        <v>4315</v>
      </c>
      <c r="N121" s="439"/>
    </row>
    <row r="122" spans="1:15" ht="36" hidden="1" customHeight="1">
      <c r="A122" s="413">
        <v>119</v>
      </c>
      <c r="B122" s="29" t="s">
        <v>4755</v>
      </c>
      <c r="C122" s="29" t="s">
        <v>4756</v>
      </c>
      <c r="D122" s="39" t="s">
        <v>4757</v>
      </c>
      <c r="E122" s="37">
        <v>0.3</v>
      </c>
      <c r="F122" s="37" t="s">
        <v>4758</v>
      </c>
      <c r="G122" s="79" t="s">
        <v>4759</v>
      </c>
      <c r="H122" s="413" t="s">
        <v>4386</v>
      </c>
      <c r="I122" s="37" t="s">
        <v>4303</v>
      </c>
      <c r="J122" s="37" t="s">
        <v>1089</v>
      </c>
      <c r="K122" s="413"/>
      <c r="L122" s="435">
        <v>1</v>
      </c>
      <c r="M122" s="436" t="s">
        <v>4315</v>
      </c>
      <c r="N122" s="439"/>
    </row>
    <row r="123" spans="1:15" ht="36" hidden="1" customHeight="1">
      <c r="A123" s="413">
        <v>120</v>
      </c>
      <c r="B123" s="413" t="s">
        <v>4760</v>
      </c>
      <c r="C123" s="413" t="s">
        <v>4760</v>
      </c>
      <c r="D123" s="416" t="s">
        <v>4761</v>
      </c>
      <c r="E123" s="442">
        <v>0.3</v>
      </c>
      <c r="F123" s="413" t="s">
        <v>4762</v>
      </c>
      <c r="G123" s="417" t="s">
        <v>4355</v>
      </c>
      <c r="H123" s="413" t="s">
        <v>4728</v>
      </c>
      <c r="I123" s="413" t="s">
        <v>4303</v>
      </c>
      <c r="J123" s="413" t="s">
        <v>1089</v>
      </c>
      <c r="K123" s="443"/>
      <c r="L123" s="435">
        <v>1</v>
      </c>
      <c r="M123" s="436" t="s">
        <v>4315</v>
      </c>
      <c r="N123" s="439"/>
    </row>
    <row r="124" spans="1:15" ht="36" hidden="1" customHeight="1">
      <c r="A124" s="413">
        <v>121</v>
      </c>
      <c r="B124" s="413" t="s">
        <v>4763</v>
      </c>
      <c r="C124" s="413" t="s">
        <v>4763</v>
      </c>
      <c r="D124" s="416" t="s">
        <v>4747</v>
      </c>
      <c r="E124" s="442">
        <v>0.3</v>
      </c>
      <c r="F124" s="413" t="s">
        <v>4764</v>
      </c>
      <c r="G124" s="417" t="s">
        <v>4749</v>
      </c>
      <c r="H124" s="413" t="s">
        <v>4562</v>
      </c>
      <c r="I124" s="413" t="s">
        <v>4303</v>
      </c>
      <c r="J124" s="413" t="s">
        <v>1089</v>
      </c>
      <c r="K124" s="413" t="s">
        <v>4450</v>
      </c>
      <c r="L124" s="435">
        <v>3</v>
      </c>
      <c r="M124" s="436" t="s">
        <v>4315</v>
      </c>
      <c r="N124" s="439"/>
    </row>
    <row r="125" spans="1:15" ht="120" hidden="1" customHeight="1">
      <c r="A125" s="413">
        <v>122</v>
      </c>
      <c r="B125" s="413" t="s">
        <v>4765</v>
      </c>
      <c r="C125" s="413" t="s">
        <v>4765</v>
      </c>
      <c r="D125" s="416" t="s">
        <v>4766</v>
      </c>
      <c r="E125" s="442">
        <v>0.3</v>
      </c>
      <c r="F125" s="413" t="s">
        <v>4767</v>
      </c>
      <c r="G125" s="417" t="s">
        <v>4737</v>
      </c>
      <c r="H125" s="413" t="s">
        <v>1146</v>
      </c>
      <c r="I125" s="413" t="s">
        <v>4303</v>
      </c>
      <c r="J125" s="413" t="s">
        <v>1089</v>
      </c>
      <c r="K125" s="413" t="s">
        <v>4738</v>
      </c>
      <c r="L125" s="435">
        <v>3</v>
      </c>
      <c r="M125" s="436" t="s">
        <v>4315</v>
      </c>
      <c r="N125" s="439"/>
      <c r="O125" s="440" t="s">
        <v>4371</v>
      </c>
    </row>
    <row r="126" spans="1:15" ht="36" hidden="1" customHeight="1">
      <c r="A126" s="413">
        <v>123</v>
      </c>
      <c r="B126" s="413" t="s">
        <v>4768</v>
      </c>
      <c r="C126" s="413" t="s">
        <v>4769</v>
      </c>
      <c r="D126" s="416" t="s">
        <v>4770</v>
      </c>
      <c r="E126" s="442">
        <v>0.3</v>
      </c>
      <c r="F126" s="413" t="s">
        <v>4771</v>
      </c>
      <c r="G126" s="417" t="s">
        <v>4772</v>
      </c>
      <c r="H126" s="413" t="s">
        <v>4296</v>
      </c>
      <c r="I126" s="413" t="s">
        <v>4303</v>
      </c>
      <c r="J126" s="413" t="s">
        <v>1082</v>
      </c>
      <c r="K126" s="443"/>
      <c r="L126" s="435">
        <v>2</v>
      </c>
      <c r="M126" s="436" t="s">
        <v>4315</v>
      </c>
      <c r="N126" s="437" t="s">
        <v>42</v>
      </c>
      <c r="O126" s="440" t="s">
        <v>4316</v>
      </c>
    </row>
    <row r="127" spans="1:15" ht="24" hidden="1" customHeight="1">
      <c r="A127" s="413">
        <v>124</v>
      </c>
      <c r="B127" s="29" t="s">
        <v>4773</v>
      </c>
      <c r="C127" s="29" t="s">
        <v>4774</v>
      </c>
      <c r="D127" s="39" t="s">
        <v>4775</v>
      </c>
      <c r="E127" s="37">
        <v>0.3</v>
      </c>
      <c r="F127" s="29">
        <v>40</v>
      </c>
      <c r="G127" s="77" t="s">
        <v>4301</v>
      </c>
      <c r="H127" s="29" t="s">
        <v>1146</v>
      </c>
      <c r="I127" s="29" t="s">
        <v>4303</v>
      </c>
      <c r="J127" s="413" t="s">
        <v>1091</v>
      </c>
      <c r="K127" s="413"/>
      <c r="L127" s="435">
        <v>3</v>
      </c>
      <c r="M127" s="438" t="s">
        <v>4315</v>
      </c>
      <c r="N127" s="437"/>
      <c r="O127" s="440" t="s">
        <v>4371</v>
      </c>
    </row>
    <row r="128" spans="1:15" ht="36" hidden="1" customHeight="1">
      <c r="A128" s="413">
        <v>125</v>
      </c>
      <c r="B128" s="29" t="s">
        <v>4776</v>
      </c>
      <c r="C128" s="29" t="s">
        <v>4777</v>
      </c>
      <c r="D128" s="39" t="s">
        <v>4778</v>
      </c>
      <c r="E128" s="37">
        <v>0.25</v>
      </c>
      <c r="F128" s="29" t="s">
        <v>4779</v>
      </c>
      <c r="G128" s="77" t="s">
        <v>4301</v>
      </c>
      <c r="H128" s="29" t="s">
        <v>4359</v>
      </c>
      <c r="I128" s="29" t="s">
        <v>4303</v>
      </c>
      <c r="J128" s="413" t="s">
        <v>1091</v>
      </c>
      <c r="K128" s="413"/>
      <c r="L128" s="435">
        <v>3</v>
      </c>
      <c r="M128" s="438" t="s">
        <v>4315</v>
      </c>
      <c r="N128" s="437"/>
      <c r="O128" s="440" t="s">
        <v>4428</v>
      </c>
    </row>
    <row r="129" spans="1:15" ht="60" hidden="1" customHeight="1">
      <c r="A129" s="413">
        <v>126</v>
      </c>
      <c r="B129" s="29" t="s">
        <v>4780</v>
      </c>
      <c r="C129" s="29" t="s">
        <v>4781</v>
      </c>
      <c r="D129" s="415" t="s">
        <v>4782</v>
      </c>
      <c r="E129" s="414">
        <v>0.23</v>
      </c>
      <c r="F129" s="413">
        <v>127.6</v>
      </c>
      <c r="G129" s="77" t="s">
        <v>4783</v>
      </c>
      <c r="H129" s="37" t="s">
        <v>1146</v>
      </c>
      <c r="I129" s="37" t="s">
        <v>4303</v>
      </c>
      <c r="J129" s="413" t="s">
        <v>1093</v>
      </c>
      <c r="K129" s="413" t="s">
        <v>4784</v>
      </c>
      <c r="L129" s="435">
        <v>1</v>
      </c>
      <c r="M129" s="438" t="s">
        <v>4304</v>
      </c>
      <c r="N129" s="439"/>
    </row>
    <row r="130" spans="1:15" ht="36" hidden="1" customHeight="1">
      <c r="A130" s="413">
        <v>127</v>
      </c>
      <c r="B130" s="29" t="s">
        <v>4785</v>
      </c>
      <c r="C130" s="29" t="s">
        <v>4786</v>
      </c>
      <c r="D130" s="39" t="s">
        <v>4787</v>
      </c>
      <c r="E130" s="37">
        <v>0.2</v>
      </c>
      <c r="F130" s="29">
        <v>8</v>
      </c>
      <c r="G130" s="77" t="s">
        <v>4301</v>
      </c>
      <c r="H130" s="29" t="s">
        <v>4562</v>
      </c>
      <c r="I130" s="29" t="s">
        <v>4303</v>
      </c>
      <c r="J130" s="413" t="s">
        <v>1091</v>
      </c>
      <c r="K130" s="413"/>
      <c r="L130" s="435">
        <v>3</v>
      </c>
      <c r="M130" s="438" t="s">
        <v>4315</v>
      </c>
      <c r="N130" s="437" t="s">
        <v>42</v>
      </c>
      <c r="O130" s="440" t="s">
        <v>4428</v>
      </c>
    </row>
    <row r="131" spans="1:15" ht="24" hidden="1" customHeight="1">
      <c r="A131" s="413">
        <v>128</v>
      </c>
      <c r="B131" s="37" t="s">
        <v>4451</v>
      </c>
      <c r="C131" s="37" t="s">
        <v>4788</v>
      </c>
      <c r="D131" s="95" t="s">
        <v>4789</v>
      </c>
      <c r="E131" s="37">
        <v>0.1</v>
      </c>
      <c r="F131" s="37">
        <v>13</v>
      </c>
      <c r="G131" s="79" t="s">
        <v>4790</v>
      </c>
      <c r="H131" s="413" t="s">
        <v>4362</v>
      </c>
      <c r="I131" s="37" t="s">
        <v>4303</v>
      </c>
      <c r="J131" s="37" t="s">
        <v>1093</v>
      </c>
      <c r="K131" s="413" t="s">
        <v>4455</v>
      </c>
      <c r="L131" s="435">
        <v>3</v>
      </c>
      <c r="M131" s="436" t="s">
        <v>4315</v>
      </c>
      <c r="N131" s="439"/>
    </row>
    <row r="132" spans="1:15" ht="24" hidden="1" customHeight="1">
      <c r="A132" s="413">
        <v>129</v>
      </c>
      <c r="B132" s="29" t="s">
        <v>4791</v>
      </c>
      <c r="C132" s="414" t="s">
        <v>4792</v>
      </c>
      <c r="D132" s="415" t="s">
        <v>4793</v>
      </c>
      <c r="E132" s="414">
        <v>0.1</v>
      </c>
      <c r="F132" s="413" t="s">
        <v>95</v>
      </c>
      <c r="G132" s="77" t="s">
        <v>4794</v>
      </c>
      <c r="H132" s="37" t="s">
        <v>4296</v>
      </c>
      <c r="I132" s="37" t="s">
        <v>4303</v>
      </c>
      <c r="J132" s="413" t="s">
        <v>1082</v>
      </c>
      <c r="K132" s="413"/>
      <c r="L132" s="435">
        <v>1</v>
      </c>
      <c r="M132" s="438" t="s">
        <v>4315</v>
      </c>
      <c r="N132" s="437" t="s">
        <v>42</v>
      </c>
      <c r="O132" s="440" t="s">
        <v>4316</v>
      </c>
    </row>
    <row r="133" spans="1:15" ht="48" hidden="1" customHeight="1">
      <c r="A133" s="413">
        <v>130</v>
      </c>
      <c r="B133" s="37" t="s">
        <v>4795</v>
      </c>
      <c r="C133" s="413" t="s">
        <v>4796</v>
      </c>
      <c r="D133" s="416" t="s">
        <v>4797</v>
      </c>
      <c r="E133" s="413">
        <v>3.5000000000000003E-2</v>
      </c>
      <c r="F133" s="413" t="s">
        <v>95</v>
      </c>
      <c r="G133" s="417" t="s">
        <v>4798</v>
      </c>
      <c r="H133" s="37" t="s">
        <v>4296</v>
      </c>
      <c r="I133" s="413" t="s">
        <v>4303</v>
      </c>
      <c r="J133" s="413" t="s">
        <v>1082</v>
      </c>
      <c r="K133" s="413"/>
      <c r="L133" s="435">
        <v>1</v>
      </c>
      <c r="M133" s="436" t="s">
        <v>4315</v>
      </c>
      <c r="N133" s="437" t="s">
        <v>42</v>
      </c>
      <c r="O133" s="440" t="s">
        <v>4371</v>
      </c>
    </row>
    <row r="134" spans="1:15" ht="48" hidden="1" customHeight="1">
      <c r="A134" s="413">
        <v>131</v>
      </c>
      <c r="B134" s="413" t="s">
        <v>4795</v>
      </c>
      <c r="C134" s="413" t="s">
        <v>4799</v>
      </c>
      <c r="D134" s="416" t="s">
        <v>4800</v>
      </c>
      <c r="E134" s="413">
        <v>3.5000000000000003E-2</v>
      </c>
      <c r="F134" s="413" t="s">
        <v>95</v>
      </c>
      <c r="G134" s="417" t="s">
        <v>4798</v>
      </c>
      <c r="H134" s="37" t="s">
        <v>4362</v>
      </c>
      <c r="I134" s="413" t="s">
        <v>4303</v>
      </c>
      <c r="J134" s="413" t="s">
        <v>1082</v>
      </c>
      <c r="K134" s="413"/>
      <c r="L134" s="435">
        <v>1</v>
      </c>
      <c r="M134" s="436" t="s">
        <v>4315</v>
      </c>
      <c r="N134" s="439"/>
      <c r="O134" s="440" t="s">
        <v>4371</v>
      </c>
    </row>
    <row r="135" spans="1:15" ht="75.599999999999994" hidden="1" customHeight="1">
      <c r="A135" s="413">
        <v>132</v>
      </c>
      <c r="B135" s="413" t="s">
        <v>4801</v>
      </c>
      <c r="C135" s="413" t="s">
        <v>4802</v>
      </c>
      <c r="D135" s="416" t="s">
        <v>4803</v>
      </c>
      <c r="E135" s="413" t="s">
        <v>648</v>
      </c>
      <c r="F135" s="413" t="s">
        <v>648</v>
      </c>
      <c r="G135" s="417" t="s">
        <v>4804</v>
      </c>
      <c r="H135" s="413" t="s">
        <v>1146</v>
      </c>
      <c r="I135" s="413" t="s">
        <v>4303</v>
      </c>
      <c r="J135" s="413" t="s">
        <v>3342</v>
      </c>
      <c r="K135" s="413"/>
      <c r="L135" s="435">
        <v>1</v>
      </c>
      <c r="M135" s="436" t="s">
        <v>4304</v>
      </c>
      <c r="N135" s="439"/>
      <c r="O135" s="440" t="s">
        <v>4316</v>
      </c>
    </row>
    <row r="136" spans="1:15" ht="9" hidden="1" customHeight="1">
      <c r="A136" s="437"/>
      <c r="B136" s="437" t="s">
        <v>1104</v>
      </c>
      <c r="C136" s="437"/>
      <c r="D136" s="444"/>
      <c r="E136" s="437">
        <f>SUM(E4:E135)</f>
        <v>548.97339999999997</v>
      </c>
      <c r="F136" s="437"/>
      <c r="G136" s="445"/>
      <c r="H136" s="437"/>
      <c r="I136" s="437"/>
      <c r="J136" s="437"/>
      <c r="K136" s="437"/>
    </row>
    <row r="137" spans="1:15" ht="47.25" customHeight="1">
      <c r="A137" s="437"/>
      <c r="B137" s="437" t="s">
        <v>1104</v>
      </c>
      <c r="C137" s="437"/>
      <c r="D137" s="444"/>
      <c r="E137" s="437">
        <v>430.16</v>
      </c>
      <c r="F137" s="437"/>
      <c r="G137" s="445"/>
      <c r="H137" s="437"/>
      <c r="I137" s="437"/>
      <c r="J137" s="437"/>
      <c r="K137" s="437"/>
    </row>
  </sheetData>
  <mergeCells count="1">
    <mergeCell ref="A2:M2"/>
  </mergeCells>
  <phoneticPr fontId="47" type="noConversion"/>
  <pageMargins left="0.7" right="0.7" top="0.75" bottom="0.75" header="0.3" footer="0.3"/>
  <headerFooter scaleWithDoc="0" alignWithMargins="0"/>
</worksheet>
</file>

<file path=xl/worksheets/sheet18.xml><?xml version="1.0" encoding="utf-8"?>
<worksheet xmlns="http://schemas.openxmlformats.org/spreadsheetml/2006/main" xmlns:r="http://schemas.openxmlformats.org/officeDocument/2006/relationships">
  <dimension ref="A1:V232"/>
  <sheetViews>
    <sheetView zoomScale="50" workbookViewId="0">
      <pane ySplit="4" topLeftCell="A21" activePane="bottomLeft" state="frozen"/>
      <selection pane="bottomLeft" activeCell="A230" sqref="A230:IV232"/>
    </sheetView>
  </sheetViews>
  <sheetFormatPr defaultRowHeight="22.5"/>
  <cols>
    <col min="1" max="1" width="10" style="176" bestFit="1" customWidth="1"/>
    <col min="2" max="3" width="17.375" style="177" customWidth="1"/>
    <col min="4" max="4" width="62.625" style="177" customWidth="1"/>
    <col min="5" max="5" width="22.25" style="178" customWidth="1"/>
    <col min="6" max="6" width="19" style="178" customWidth="1"/>
    <col min="7" max="7" width="20.5" style="178" customWidth="1"/>
    <col min="8" max="8" width="20" style="178" customWidth="1"/>
    <col min="9" max="9" width="16.125" style="178" hidden="1" customWidth="1"/>
    <col min="10" max="10" width="17.125" style="178" hidden="1" customWidth="1"/>
    <col min="11" max="11" width="53.125" style="177" customWidth="1"/>
    <col min="12" max="12" width="20.75" style="180" customWidth="1"/>
    <col min="13" max="13" width="16.125" style="177" hidden="1" customWidth="1"/>
    <col min="14" max="14" width="35.375" style="177" hidden="1" customWidth="1"/>
    <col min="15" max="15" width="24.25" style="178" hidden="1" customWidth="1"/>
    <col min="16" max="16" width="42.25" style="177" hidden="1" customWidth="1"/>
    <col min="17" max="17" width="44.5" style="177" hidden="1" customWidth="1"/>
    <col min="18" max="18" width="20.75" style="180" customWidth="1"/>
    <col min="19" max="19" width="27.125" style="178" customWidth="1"/>
    <col min="20" max="20" width="65.25" style="177" customWidth="1"/>
    <col min="21" max="21" width="17.375" style="178" customWidth="1"/>
    <col min="22" max="22" width="22" style="145" customWidth="1"/>
    <col min="23" max="16384" width="9" style="145"/>
  </cols>
  <sheetData>
    <row r="1" spans="1:22" ht="35.25">
      <c r="A1" s="1345" t="s">
        <v>4805</v>
      </c>
      <c r="B1" s="1345"/>
      <c r="C1" s="1345"/>
      <c r="D1" s="1345"/>
      <c r="E1" s="1345"/>
      <c r="F1" s="1345"/>
      <c r="G1" s="1345"/>
      <c r="H1" s="1345"/>
      <c r="I1" s="1345"/>
      <c r="J1" s="1345"/>
      <c r="K1" s="1345"/>
      <c r="L1" s="1345"/>
      <c r="M1" s="1345"/>
      <c r="N1" s="1345"/>
      <c r="O1" s="1345"/>
      <c r="P1" s="1345"/>
      <c r="Q1" s="1345"/>
      <c r="R1" s="1345"/>
      <c r="S1" s="1345"/>
      <c r="T1" s="1345"/>
      <c r="U1" s="1345"/>
    </row>
    <row r="2" spans="1:22">
      <c r="A2" s="181"/>
      <c r="B2" s="182"/>
      <c r="C2" s="182"/>
      <c r="D2" s="182"/>
      <c r="E2" s="181"/>
      <c r="F2" s="181"/>
      <c r="G2" s="181"/>
      <c r="H2" s="181"/>
      <c r="I2" s="181"/>
      <c r="J2" s="181"/>
      <c r="K2" s="182"/>
      <c r="L2" s="199"/>
      <c r="M2" s="182"/>
      <c r="N2" s="182"/>
      <c r="O2" s="181"/>
      <c r="P2" s="182"/>
      <c r="Q2" s="182"/>
      <c r="R2" s="199"/>
      <c r="S2" s="181"/>
      <c r="T2" s="182"/>
      <c r="U2" s="227" t="s">
        <v>1045</v>
      </c>
    </row>
    <row r="3" spans="1:22" s="130" customFormat="1" ht="45" customHeight="1">
      <c r="A3" s="1331" t="s">
        <v>1</v>
      </c>
      <c r="B3" s="1331" t="s">
        <v>2</v>
      </c>
      <c r="C3" s="1331"/>
      <c r="D3" s="1331" t="s">
        <v>3</v>
      </c>
      <c r="E3" s="1331" t="s">
        <v>4</v>
      </c>
      <c r="F3" s="1334" t="s">
        <v>5</v>
      </c>
      <c r="G3" s="1334" t="s">
        <v>908</v>
      </c>
      <c r="H3" s="1331" t="s">
        <v>7</v>
      </c>
      <c r="I3" s="185" t="s">
        <v>23</v>
      </c>
      <c r="J3" s="200"/>
      <c r="K3" s="1331" t="s">
        <v>8</v>
      </c>
      <c r="L3" s="1331" t="s">
        <v>9</v>
      </c>
      <c r="M3" s="1331" t="s">
        <v>10</v>
      </c>
      <c r="N3" s="1331" t="s">
        <v>11</v>
      </c>
      <c r="O3" s="1331" t="s">
        <v>12</v>
      </c>
      <c r="P3" s="1331" t="s">
        <v>13</v>
      </c>
      <c r="Q3" s="1331" t="s">
        <v>14</v>
      </c>
      <c r="R3" s="1331" t="s">
        <v>9</v>
      </c>
      <c r="S3" s="1331" t="s">
        <v>15</v>
      </c>
      <c r="T3" s="1346" t="s">
        <v>16</v>
      </c>
      <c r="U3" s="1331" t="s">
        <v>4806</v>
      </c>
      <c r="V3" s="1329" t="s">
        <v>4807</v>
      </c>
    </row>
    <row r="4" spans="1:22" s="130" customFormat="1" ht="66" customHeight="1">
      <c r="A4" s="1331"/>
      <c r="B4" s="1331"/>
      <c r="C4" s="1331"/>
      <c r="D4" s="1331"/>
      <c r="E4" s="1331"/>
      <c r="F4" s="1334"/>
      <c r="G4" s="1334"/>
      <c r="H4" s="1331"/>
      <c r="I4" s="184" t="s">
        <v>24</v>
      </c>
      <c r="J4" s="184" t="s">
        <v>25</v>
      </c>
      <c r="K4" s="1331"/>
      <c r="L4" s="1331"/>
      <c r="M4" s="1331"/>
      <c r="N4" s="1331"/>
      <c r="O4" s="1331"/>
      <c r="P4" s="1331"/>
      <c r="Q4" s="1331"/>
      <c r="R4" s="1331"/>
      <c r="S4" s="1331"/>
      <c r="T4" s="1346"/>
      <c r="U4" s="1331"/>
      <c r="V4" s="1330"/>
    </row>
    <row r="5" spans="1:22" s="131" customFormat="1" ht="60.75" customHeight="1">
      <c r="A5" s="184" t="s">
        <v>4284</v>
      </c>
      <c r="B5" s="1342" t="s">
        <v>4240</v>
      </c>
      <c r="C5" s="1342"/>
      <c r="D5" s="186" t="s">
        <v>4808</v>
      </c>
      <c r="E5" s="184"/>
      <c r="F5" s="185">
        <f>SUM(F6:F89)</f>
        <v>3413958.6745325653</v>
      </c>
      <c r="G5" s="185">
        <f>SUM(G6:G89)</f>
        <v>990787.8</v>
      </c>
      <c r="H5" s="185">
        <f>SUM(H6:H89)</f>
        <v>702728.75453256583</v>
      </c>
      <c r="I5" s="201"/>
      <c r="J5" s="184"/>
      <c r="K5" s="186"/>
      <c r="L5" s="184"/>
      <c r="M5" s="186"/>
      <c r="N5" s="186"/>
      <c r="O5" s="184"/>
      <c r="P5" s="186"/>
      <c r="Q5" s="186"/>
      <c r="R5" s="184"/>
      <c r="S5" s="184"/>
      <c r="T5" s="186"/>
      <c r="U5" s="229"/>
    </row>
    <row r="6" spans="1:22" s="286" customFormat="1" ht="90" customHeight="1">
      <c r="A6" s="307">
        <v>1</v>
      </c>
      <c r="B6" s="1335" t="s">
        <v>4809</v>
      </c>
      <c r="C6" s="1335"/>
      <c r="D6" s="308" t="s">
        <v>4810</v>
      </c>
      <c r="E6" s="309" t="s">
        <v>48</v>
      </c>
      <c r="F6" s="309">
        <v>526000</v>
      </c>
      <c r="G6" s="309">
        <v>326156</v>
      </c>
      <c r="H6" s="309">
        <v>60000</v>
      </c>
      <c r="I6" s="309">
        <v>60000</v>
      </c>
      <c r="J6" s="309"/>
      <c r="K6" s="308" t="s">
        <v>457</v>
      </c>
      <c r="L6" s="316" t="s">
        <v>36</v>
      </c>
      <c r="M6" s="317"/>
      <c r="N6" s="318" t="s">
        <v>3213</v>
      </c>
      <c r="O6" s="307" t="s">
        <v>4811</v>
      </c>
      <c r="P6" s="318" t="s">
        <v>4812</v>
      </c>
      <c r="Q6" s="318" t="s">
        <v>4813</v>
      </c>
      <c r="R6" s="316" t="s">
        <v>36</v>
      </c>
      <c r="S6" s="309" t="s">
        <v>1194</v>
      </c>
      <c r="T6" s="310"/>
      <c r="U6" s="307" t="s">
        <v>4814</v>
      </c>
    </row>
    <row r="7" spans="1:22" s="286" customFormat="1" ht="108.75" customHeight="1">
      <c r="A7" s="307">
        <v>2</v>
      </c>
      <c r="B7" s="1335" t="s">
        <v>1739</v>
      </c>
      <c r="C7" s="1335"/>
      <c r="D7" s="308" t="s">
        <v>4815</v>
      </c>
      <c r="E7" s="307" t="s">
        <v>883</v>
      </c>
      <c r="F7" s="309">
        <v>190385</v>
      </c>
      <c r="G7" s="309">
        <v>24135</v>
      </c>
      <c r="H7" s="309">
        <v>20000</v>
      </c>
      <c r="I7" s="307">
        <v>0</v>
      </c>
      <c r="J7" s="309">
        <f>H7</f>
        <v>20000</v>
      </c>
      <c r="K7" s="308" t="s">
        <v>4816</v>
      </c>
      <c r="L7" s="316" t="s">
        <v>36</v>
      </c>
      <c r="M7" s="309" t="s">
        <v>4817</v>
      </c>
      <c r="N7" s="317" t="s">
        <v>4818</v>
      </c>
      <c r="O7" s="319" t="s">
        <v>4819</v>
      </c>
      <c r="P7" s="319" t="s">
        <v>4820</v>
      </c>
      <c r="Q7" s="309" t="s">
        <v>4821</v>
      </c>
      <c r="R7" s="316" t="s">
        <v>36</v>
      </c>
      <c r="S7" s="309" t="s">
        <v>4822</v>
      </c>
      <c r="T7" s="319" t="s">
        <v>1712</v>
      </c>
      <c r="U7" s="307" t="s">
        <v>4814</v>
      </c>
    </row>
    <row r="8" spans="1:22" s="287" customFormat="1" ht="114.75" customHeight="1">
      <c r="A8" s="307">
        <v>3</v>
      </c>
      <c r="B8" s="1336" t="s">
        <v>1750</v>
      </c>
      <c r="C8" s="1336"/>
      <c r="D8" s="311" t="s">
        <v>4823</v>
      </c>
      <c r="E8" s="309" t="s">
        <v>56</v>
      </c>
      <c r="F8" s="309">
        <v>141974</v>
      </c>
      <c r="G8" s="309"/>
      <c r="H8" s="309"/>
      <c r="I8" s="309"/>
      <c r="J8" s="309"/>
      <c r="K8" s="308"/>
      <c r="L8" s="309"/>
      <c r="M8" s="320" t="s">
        <v>4824</v>
      </c>
      <c r="N8" s="320" t="s">
        <v>4825</v>
      </c>
      <c r="O8" s="320" t="s">
        <v>4819</v>
      </c>
      <c r="P8" s="319" t="s">
        <v>4826</v>
      </c>
      <c r="Q8" s="320" t="s">
        <v>4827</v>
      </c>
      <c r="R8" s="309"/>
      <c r="S8" s="309" t="s">
        <v>4822</v>
      </c>
      <c r="T8" s="320" t="s">
        <v>4828</v>
      </c>
      <c r="U8" s="307" t="s">
        <v>4814</v>
      </c>
    </row>
    <row r="9" spans="1:22" s="288" customFormat="1" ht="128.25" customHeight="1">
      <c r="A9" s="307">
        <v>4</v>
      </c>
      <c r="B9" s="1335" t="s">
        <v>1811</v>
      </c>
      <c r="C9" s="1335"/>
      <c r="D9" s="308" t="s">
        <v>1812</v>
      </c>
      <c r="E9" s="309" t="s">
        <v>1813</v>
      </c>
      <c r="F9" s="309">
        <v>155062</v>
      </c>
      <c r="G9" s="309">
        <v>127741</v>
      </c>
      <c r="H9" s="309">
        <v>12830</v>
      </c>
      <c r="I9" s="309">
        <v>12830</v>
      </c>
      <c r="J9" s="309" t="s">
        <v>1269</v>
      </c>
      <c r="K9" s="308" t="s">
        <v>105</v>
      </c>
      <c r="L9" s="316" t="s">
        <v>36</v>
      </c>
      <c r="M9" s="310" t="s">
        <v>99</v>
      </c>
      <c r="N9" s="318" t="s">
        <v>3350</v>
      </c>
      <c r="O9" s="307" t="s">
        <v>4829</v>
      </c>
      <c r="P9" s="308" t="s">
        <v>4830</v>
      </c>
      <c r="Q9" s="308"/>
      <c r="R9" s="316" t="s">
        <v>36</v>
      </c>
      <c r="S9" s="309" t="s">
        <v>3354</v>
      </c>
      <c r="T9" s="308" t="s">
        <v>1816</v>
      </c>
      <c r="U9" s="307"/>
    </row>
    <row r="10" spans="1:22" s="289" customFormat="1" ht="112.5" customHeight="1">
      <c r="A10" s="307">
        <v>5</v>
      </c>
      <c r="B10" s="1335" t="s">
        <v>1821</v>
      </c>
      <c r="C10" s="1335"/>
      <c r="D10" s="310" t="s">
        <v>1822</v>
      </c>
      <c r="E10" s="307" t="s">
        <v>1823</v>
      </c>
      <c r="F10" s="307">
        <v>57459</v>
      </c>
      <c r="G10" s="307">
        <v>45360</v>
      </c>
      <c r="H10" s="307">
        <v>2000</v>
      </c>
      <c r="I10" s="307"/>
      <c r="J10" s="307">
        <v>2000</v>
      </c>
      <c r="K10" s="310" t="s">
        <v>4831</v>
      </c>
      <c r="L10" s="316" t="s">
        <v>36</v>
      </c>
      <c r="M10" s="317"/>
      <c r="N10" s="318" t="s">
        <v>38</v>
      </c>
      <c r="O10" s="321" t="s">
        <v>4189</v>
      </c>
      <c r="P10" s="308" t="s">
        <v>4832</v>
      </c>
      <c r="Q10" s="308" t="s">
        <v>4833</v>
      </c>
      <c r="R10" s="316" t="s">
        <v>36</v>
      </c>
      <c r="S10" s="309" t="s">
        <v>1820</v>
      </c>
      <c r="T10" s="308"/>
      <c r="U10" s="307" t="s">
        <v>4814</v>
      </c>
    </row>
    <row r="11" spans="1:22" s="286" customFormat="1" ht="132.75" customHeight="1">
      <c r="A11" s="307">
        <v>6</v>
      </c>
      <c r="B11" s="1335" t="s">
        <v>1854</v>
      </c>
      <c r="C11" s="1335"/>
      <c r="D11" s="310" t="s">
        <v>1855</v>
      </c>
      <c r="E11" s="309" t="s">
        <v>34</v>
      </c>
      <c r="F11" s="309">
        <v>17382</v>
      </c>
      <c r="G11" s="309">
        <v>2500</v>
      </c>
      <c r="H11" s="309">
        <v>13631</v>
      </c>
      <c r="I11" s="309">
        <v>13631</v>
      </c>
      <c r="J11" s="309" t="s">
        <v>1269</v>
      </c>
      <c r="K11" s="308" t="s">
        <v>105</v>
      </c>
      <c r="L11" s="316" t="s">
        <v>36</v>
      </c>
      <c r="M11" s="310" t="s">
        <v>99</v>
      </c>
      <c r="N11" s="318" t="s">
        <v>3381</v>
      </c>
      <c r="O11" s="307" t="s">
        <v>1082</v>
      </c>
      <c r="P11" s="308" t="s">
        <v>4834</v>
      </c>
      <c r="Q11" s="308" t="s">
        <v>4835</v>
      </c>
      <c r="R11" s="316" t="s">
        <v>36</v>
      </c>
      <c r="S11" s="309" t="s">
        <v>3385</v>
      </c>
      <c r="T11" s="310" t="s">
        <v>1857</v>
      </c>
      <c r="U11" s="309" t="s">
        <v>4814</v>
      </c>
    </row>
    <row r="12" spans="1:22" s="288" customFormat="1" ht="90">
      <c r="A12" s="307">
        <v>7</v>
      </c>
      <c r="B12" s="1335" t="s">
        <v>1859</v>
      </c>
      <c r="C12" s="1335"/>
      <c r="D12" s="310" t="s">
        <v>4836</v>
      </c>
      <c r="E12" s="309" t="s">
        <v>48</v>
      </c>
      <c r="F12" s="309">
        <v>11699</v>
      </c>
      <c r="G12" s="309">
        <v>6493.3</v>
      </c>
      <c r="H12" s="309">
        <v>4232.7</v>
      </c>
      <c r="I12" s="309">
        <v>4232.7</v>
      </c>
      <c r="J12" s="309" t="s">
        <v>1269</v>
      </c>
      <c r="K12" s="308" t="s">
        <v>105</v>
      </c>
      <c r="L12" s="316" t="s">
        <v>36</v>
      </c>
      <c r="M12" s="317" t="s">
        <v>99</v>
      </c>
      <c r="N12" s="318" t="s">
        <v>3386</v>
      </c>
      <c r="O12" s="309" t="s">
        <v>1082</v>
      </c>
      <c r="P12" s="308" t="s">
        <v>4837</v>
      </c>
      <c r="Q12" s="308"/>
      <c r="R12" s="316" t="s">
        <v>36</v>
      </c>
      <c r="S12" s="309" t="s">
        <v>1386</v>
      </c>
      <c r="T12" s="308" t="s">
        <v>1862</v>
      </c>
      <c r="U12" s="309" t="s">
        <v>4814</v>
      </c>
    </row>
    <row r="13" spans="1:22" s="290" customFormat="1" ht="116.25" customHeight="1">
      <c r="A13" s="307">
        <v>8</v>
      </c>
      <c r="B13" s="1335" t="s">
        <v>1863</v>
      </c>
      <c r="C13" s="1335"/>
      <c r="D13" s="308" t="s">
        <v>4838</v>
      </c>
      <c r="E13" s="309" t="s">
        <v>208</v>
      </c>
      <c r="F13" s="309">
        <v>3623</v>
      </c>
      <c r="G13" s="309">
        <v>2600</v>
      </c>
      <c r="H13" s="309">
        <v>929</v>
      </c>
      <c r="I13" s="309">
        <v>929</v>
      </c>
      <c r="J13" s="309" t="s">
        <v>1269</v>
      </c>
      <c r="K13" s="310" t="s">
        <v>105</v>
      </c>
      <c r="L13" s="316" t="s">
        <v>36</v>
      </c>
      <c r="M13" s="310" t="s">
        <v>99</v>
      </c>
      <c r="N13" s="318" t="s">
        <v>4839</v>
      </c>
      <c r="O13" s="309" t="s">
        <v>1082</v>
      </c>
      <c r="P13" s="308" t="s">
        <v>4840</v>
      </c>
      <c r="Q13" s="308"/>
      <c r="R13" s="316" t="s">
        <v>36</v>
      </c>
      <c r="S13" s="309" t="s">
        <v>1833</v>
      </c>
      <c r="T13" s="310" t="s">
        <v>1712</v>
      </c>
      <c r="U13" s="309"/>
    </row>
    <row r="14" spans="1:22" s="288" customFormat="1" ht="131.25" customHeight="1">
      <c r="A14" s="307">
        <v>9</v>
      </c>
      <c r="B14" s="1335" t="s">
        <v>1845</v>
      </c>
      <c r="C14" s="1335"/>
      <c r="D14" s="308" t="s">
        <v>1846</v>
      </c>
      <c r="E14" s="309" t="s">
        <v>48</v>
      </c>
      <c r="F14" s="309">
        <v>80757</v>
      </c>
      <c r="G14" s="309">
        <v>28300</v>
      </c>
      <c r="H14" s="309">
        <v>18513</v>
      </c>
      <c r="I14" s="309">
        <v>18513</v>
      </c>
      <c r="J14" s="309" t="s">
        <v>1269</v>
      </c>
      <c r="K14" s="308" t="s">
        <v>1389</v>
      </c>
      <c r="L14" s="316" t="s">
        <v>36</v>
      </c>
      <c r="M14" s="310" t="s">
        <v>99</v>
      </c>
      <c r="N14" s="318" t="s">
        <v>4841</v>
      </c>
      <c r="O14" s="307" t="s">
        <v>3820</v>
      </c>
      <c r="P14" s="308" t="s">
        <v>4842</v>
      </c>
      <c r="Q14" s="308" t="s">
        <v>4843</v>
      </c>
      <c r="R14" s="316" t="s">
        <v>36</v>
      </c>
      <c r="S14" s="309" t="s">
        <v>4844</v>
      </c>
      <c r="T14" s="308" t="s">
        <v>1849</v>
      </c>
      <c r="U14" s="309" t="s">
        <v>4814</v>
      </c>
    </row>
    <row r="15" spans="1:22" s="291" customFormat="1" ht="130.5" customHeight="1">
      <c r="A15" s="307">
        <v>10</v>
      </c>
      <c r="B15" s="1336" t="s">
        <v>2300</v>
      </c>
      <c r="C15" s="1336"/>
      <c r="D15" s="308" t="s">
        <v>4845</v>
      </c>
      <c r="E15" s="309" t="s">
        <v>1813</v>
      </c>
      <c r="F15" s="309">
        <v>119000</v>
      </c>
      <c r="G15" s="309">
        <v>110000</v>
      </c>
      <c r="H15" s="309">
        <v>9000</v>
      </c>
      <c r="I15" s="309">
        <v>0</v>
      </c>
      <c r="J15" s="309">
        <v>13000</v>
      </c>
      <c r="K15" s="308" t="s">
        <v>2047</v>
      </c>
      <c r="L15" s="322" t="s">
        <v>36</v>
      </c>
      <c r="M15" s="323"/>
      <c r="N15" s="308" t="s">
        <v>441</v>
      </c>
      <c r="O15" s="309"/>
      <c r="P15" s="308"/>
      <c r="Q15" s="308"/>
      <c r="R15" s="322" t="s">
        <v>36</v>
      </c>
      <c r="S15" s="309" t="s">
        <v>1083</v>
      </c>
      <c r="T15" s="310" t="s">
        <v>4846</v>
      </c>
      <c r="U15" s="309"/>
    </row>
    <row r="16" spans="1:22" s="286" customFormat="1" ht="133.5" customHeight="1">
      <c r="A16" s="307">
        <v>11</v>
      </c>
      <c r="B16" s="1335" t="s">
        <v>1869</v>
      </c>
      <c r="C16" s="1335"/>
      <c r="D16" s="308" t="s">
        <v>1870</v>
      </c>
      <c r="E16" s="309" t="s">
        <v>208</v>
      </c>
      <c r="F16" s="309">
        <v>5105</v>
      </c>
      <c r="G16" s="309">
        <v>2850</v>
      </c>
      <c r="H16" s="309">
        <v>2255</v>
      </c>
      <c r="I16" s="309"/>
      <c r="J16" s="309">
        <v>2255</v>
      </c>
      <c r="K16" s="308" t="s">
        <v>2047</v>
      </c>
      <c r="L16" s="316" t="s">
        <v>36</v>
      </c>
      <c r="M16" s="317"/>
      <c r="N16" s="318" t="s">
        <v>3392</v>
      </c>
      <c r="O16" s="321" t="s">
        <v>4847</v>
      </c>
      <c r="P16" s="310" t="s">
        <v>4848</v>
      </c>
      <c r="Q16" s="318"/>
      <c r="R16" s="316" t="s">
        <v>36</v>
      </c>
      <c r="S16" s="309" t="s">
        <v>1194</v>
      </c>
      <c r="T16" s="308" t="s">
        <v>1872</v>
      </c>
      <c r="U16" s="309"/>
    </row>
    <row r="17" spans="1:21" s="292" customFormat="1" ht="141" customHeight="1">
      <c r="A17" s="307">
        <v>12</v>
      </c>
      <c r="B17" s="1335" t="s">
        <v>1876</v>
      </c>
      <c r="C17" s="1335"/>
      <c r="D17" s="308" t="s">
        <v>1877</v>
      </c>
      <c r="E17" s="309" t="s">
        <v>208</v>
      </c>
      <c r="F17" s="309">
        <v>8281</v>
      </c>
      <c r="G17" s="309">
        <v>2530</v>
      </c>
      <c r="H17" s="309">
        <v>5751</v>
      </c>
      <c r="I17" s="309"/>
      <c r="J17" s="309">
        <v>5751</v>
      </c>
      <c r="K17" s="308" t="s">
        <v>2047</v>
      </c>
      <c r="L17" s="316" t="s">
        <v>36</v>
      </c>
      <c r="M17" s="317"/>
      <c r="N17" s="318" t="s">
        <v>3396</v>
      </c>
      <c r="O17" s="321" t="s">
        <v>4849</v>
      </c>
      <c r="P17" s="310" t="s">
        <v>4850</v>
      </c>
      <c r="Q17" s="318"/>
      <c r="R17" s="316" t="s">
        <v>36</v>
      </c>
      <c r="S17" s="309" t="s">
        <v>1194</v>
      </c>
      <c r="T17" s="308"/>
      <c r="U17" s="309"/>
    </row>
    <row r="18" spans="1:21" s="288" customFormat="1" ht="121.5" customHeight="1">
      <c r="A18" s="307">
        <v>13</v>
      </c>
      <c r="B18" s="1335" t="s">
        <v>1866</v>
      </c>
      <c r="C18" s="1335"/>
      <c r="D18" s="308" t="s">
        <v>1867</v>
      </c>
      <c r="E18" s="312" t="s">
        <v>208</v>
      </c>
      <c r="F18" s="309">
        <v>3316</v>
      </c>
      <c r="G18" s="309">
        <v>2815</v>
      </c>
      <c r="H18" s="309">
        <v>456</v>
      </c>
      <c r="I18" s="309">
        <v>456</v>
      </c>
      <c r="J18" s="309" t="s">
        <v>1269</v>
      </c>
      <c r="K18" s="310" t="s">
        <v>105</v>
      </c>
      <c r="L18" s="316" t="s">
        <v>36</v>
      </c>
      <c r="M18" s="310" t="s">
        <v>99</v>
      </c>
      <c r="N18" s="310" t="s">
        <v>3390</v>
      </c>
      <c r="O18" s="309" t="s">
        <v>1082</v>
      </c>
      <c r="P18" s="308" t="s">
        <v>4851</v>
      </c>
      <c r="Q18" s="308" t="s">
        <v>4852</v>
      </c>
      <c r="R18" s="316" t="s">
        <v>36</v>
      </c>
      <c r="S18" s="309" t="s">
        <v>1386</v>
      </c>
      <c r="T18" s="310" t="s">
        <v>4853</v>
      </c>
      <c r="U18" s="309"/>
    </row>
    <row r="19" spans="1:21" s="292" customFormat="1" ht="118.5" customHeight="1">
      <c r="A19" s="307">
        <v>14</v>
      </c>
      <c r="B19" s="1335" t="s">
        <v>1891</v>
      </c>
      <c r="C19" s="308" t="s">
        <v>3401</v>
      </c>
      <c r="D19" s="308" t="s">
        <v>4854</v>
      </c>
      <c r="E19" s="309" t="s">
        <v>883</v>
      </c>
      <c r="F19" s="309">
        <v>214207</v>
      </c>
      <c r="G19" s="309">
        <v>300</v>
      </c>
      <c r="H19" s="309">
        <v>500</v>
      </c>
      <c r="I19" s="309">
        <v>500</v>
      </c>
      <c r="J19" s="309" t="s">
        <v>1269</v>
      </c>
      <c r="K19" s="308" t="s">
        <v>1893</v>
      </c>
      <c r="L19" s="316" t="s">
        <v>646</v>
      </c>
      <c r="M19" s="310" t="s">
        <v>99</v>
      </c>
      <c r="N19" s="318" t="s">
        <v>3224</v>
      </c>
      <c r="O19" s="307" t="s">
        <v>1082</v>
      </c>
      <c r="P19" s="318" t="s">
        <v>4855</v>
      </c>
      <c r="Q19" s="318" t="s">
        <v>3404</v>
      </c>
      <c r="R19" s="316" t="s">
        <v>646</v>
      </c>
      <c r="S19" s="307" t="s">
        <v>4856</v>
      </c>
      <c r="T19" s="308" t="s">
        <v>4857</v>
      </c>
      <c r="U19" s="309"/>
    </row>
    <row r="20" spans="1:21" s="288" customFormat="1" ht="110.25" customHeight="1">
      <c r="A20" s="307">
        <v>15</v>
      </c>
      <c r="B20" s="1335"/>
      <c r="C20" s="308" t="s">
        <v>3407</v>
      </c>
      <c r="D20" s="308" t="s">
        <v>4858</v>
      </c>
      <c r="E20" s="309" t="s">
        <v>48</v>
      </c>
      <c r="F20" s="309">
        <v>30657</v>
      </c>
      <c r="G20" s="309">
        <v>140</v>
      </c>
      <c r="H20" s="309">
        <v>8311</v>
      </c>
      <c r="I20" s="309">
        <v>8311</v>
      </c>
      <c r="J20" s="309" t="s">
        <v>1269</v>
      </c>
      <c r="K20" s="308" t="s">
        <v>4859</v>
      </c>
      <c r="L20" s="316">
        <v>43313</v>
      </c>
      <c r="M20" s="310" t="s">
        <v>99</v>
      </c>
      <c r="N20" s="318" t="s">
        <v>3409</v>
      </c>
      <c r="O20" s="307" t="s">
        <v>1082</v>
      </c>
      <c r="P20" s="308" t="s">
        <v>4244</v>
      </c>
      <c r="Q20" s="308" t="s">
        <v>4860</v>
      </c>
      <c r="R20" s="316">
        <v>43313</v>
      </c>
      <c r="S20" s="307" t="s">
        <v>1833</v>
      </c>
      <c r="T20" s="308" t="s">
        <v>4861</v>
      </c>
      <c r="U20" s="309" t="s">
        <v>4814</v>
      </c>
    </row>
    <row r="21" spans="1:21" s="290" customFormat="1" ht="90">
      <c r="A21" s="307">
        <v>16</v>
      </c>
      <c r="B21" s="1335"/>
      <c r="C21" s="308" t="s">
        <v>3412</v>
      </c>
      <c r="D21" s="308" t="s">
        <v>4862</v>
      </c>
      <c r="E21" s="309" t="s">
        <v>79</v>
      </c>
      <c r="F21" s="309">
        <v>35514</v>
      </c>
      <c r="G21" s="309">
        <v>475</v>
      </c>
      <c r="H21" s="309">
        <v>7723</v>
      </c>
      <c r="I21" s="309">
        <v>7723</v>
      </c>
      <c r="J21" s="309" t="s">
        <v>1269</v>
      </c>
      <c r="K21" s="308" t="s">
        <v>4248</v>
      </c>
      <c r="L21" s="316">
        <v>43313</v>
      </c>
      <c r="M21" s="310" t="s">
        <v>99</v>
      </c>
      <c r="N21" s="318" t="s">
        <v>3414</v>
      </c>
      <c r="O21" s="307" t="s">
        <v>1082</v>
      </c>
      <c r="P21" s="308" t="s">
        <v>4863</v>
      </c>
      <c r="Q21" s="308" t="s">
        <v>4250</v>
      </c>
      <c r="R21" s="316">
        <v>43313</v>
      </c>
      <c r="S21" s="309" t="s">
        <v>1833</v>
      </c>
      <c r="T21" s="308" t="s">
        <v>4861</v>
      </c>
      <c r="U21" s="309"/>
    </row>
    <row r="22" spans="1:21" s="290" customFormat="1" ht="110.25" customHeight="1">
      <c r="A22" s="307">
        <v>17</v>
      </c>
      <c r="B22" s="1335"/>
      <c r="C22" s="308" t="s">
        <v>3416</v>
      </c>
      <c r="D22" s="308" t="s">
        <v>4864</v>
      </c>
      <c r="E22" s="309" t="s">
        <v>56</v>
      </c>
      <c r="F22" s="309">
        <v>17622</v>
      </c>
      <c r="G22" s="309">
        <v>200</v>
      </c>
      <c r="H22" s="309">
        <v>50</v>
      </c>
      <c r="I22" s="309">
        <v>50</v>
      </c>
      <c r="J22" s="309" t="s">
        <v>1269</v>
      </c>
      <c r="K22" s="308" t="s">
        <v>1893</v>
      </c>
      <c r="L22" s="316" t="s">
        <v>646</v>
      </c>
      <c r="M22" s="310" t="s">
        <v>99</v>
      </c>
      <c r="N22" s="318" t="s">
        <v>3418</v>
      </c>
      <c r="O22" s="307" t="s">
        <v>1082</v>
      </c>
      <c r="P22" s="318" t="s">
        <v>4865</v>
      </c>
      <c r="Q22" s="318"/>
      <c r="R22" s="316" t="s">
        <v>646</v>
      </c>
      <c r="S22" s="309" t="s">
        <v>1833</v>
      </c>
      <c r="T22" s="308" t="s">
        <v>4857</v>
      </c>
      <c r="U22" s="309"/>
    </row>
    <row r="23" spans="1:21" s="286" customFormat="1" ht="117" customHeight="1">
      <c r="A23" s="307">
        <v>18</v>
      </c>
      <c r="B23" s="1335" t="s">
        <v>1899</v>
      </c>
      <c r="C23" s="1335"/>
      <c r="D23" s="308" t="s">
        <v>1900</v>
      </c>
      <c r="E23" s="309">
        <v>2018</v>
      </c>
      <c r="F23" s="309">
        <v>1492</v>
      </c>
      <c r="G23" s="309">
        <v>1138</v>
      </c>
      <c r="H23" s="309">
        <v>354</v>
      </c>
      <c r="I23" s="309">
        <v>354</v>
      </c>
      <c r="J23" s="309" t="s">
        <v>1269</v>
      </c>
      <c r="K23" s="310" t="s">
        <v>105</v>
      </c>
      <c r="L23" s="316" t="s">
        <v>36</v>
      </c>
      <c r="M23" s="310" t="s">
        <v>99</v>
      </c>
      <c r="N23" s="310" t="s">
        <v>4866</v>
      </c>
      <c r="O23" s="309" t="s">
        <v>1082</v>
      </c>
      <c r="P23" s="308" t="s">
        <v>4867</v>
      </c>
      <c r="Q23" s="308"/>
      <c r="R23" s="316" t="s">
        <v>36</v>
      </c>
      <c r="S23" s="309" t="s">
        <v>1833</v>
      </c>
      <c r="T23" s="310" t="s">
        <v>1901</v>
      </c>
      <c r="U23" s="309"/>
    </row>
    <row r="24" spans="1:21" s="293" customFormat="1" ht="79.5" customHeight="1">
      <c r="A24" s="307">
        <v>19</v>
      </c>
      <c r="B24" s="1335" t="s">
        <v>1902</v>
      </c>
      <c r="C24" s="1335"/>
      <c r="D24" s="308" t="s">
        <v>1903</v>
      </c>
      <c r="E24" s="309" t="s">
        <v>34</v>
      </c>
      <c r="F24" s="309">
        <v>1878</v>
      </c>
      <c r="G24" s="309">
        <v>600</v>
      </c>
      <c r="H24" s="309">
        <v>1193</v>
      </c>
      <c r="I24" s="309">
        <v>1193</v>
      </c>
      <c r="J24" s="309" t="s">
        <v>1269</v>
      </c>
      <c r="K24" s="310" t="s">
        <v>105</v>
      </c>
      <c r="L24" s="316">
        <v>43132</v>
      </c>
      <c r="M24" s="310" t="s">
        <v>99</v>
      </c>
      <c r="N24" s="310" t="s">
        <v>3422</v>
      </c>
      <c r="O24" s="309" t="s">
        <v>1082</v>
      </c>
      <c r="P24" s="308" t="s">
        <v>4868</v>
      </c>
      <c r="Q24" s="308"/>
      <c r="R24" s="316">
        <v>43132</v>
      </c>
      <c r="S24" s="309" t="s">
        <v>1833</v>
      </c>
      <c r="T24" s="308"/>
      <c r="U24" s="309"/>
    </row>
    <row r="25" spans="1:21" s="294" customFormat="1" ht="118.5" customHeight="1">
      <c r="A25" s="307">
        <v>20</v>
      </c>
      <c r="B25" s="1335" t="s">
        <v>1904</v>
      </c>
      <c r="C25" s="1335"/>
      <c r="D25" s="308" t="s">
        <v>4869</v>
      </c>
      <c r="E25" s="309" t="s">
        <v>34</v>
      </c>
      <c r="F25" s="309">
        <v>4040</v>
      </c>
      <c r="G25" s="313">
        <v>400</v>
      </c>
      <c r="H25" s="309">
        <v>1176</v>
      </c>
      <c r="I25" s="309">
        <v>1176</v>
      </c>
      <c r="J25" s="309" t="s">
        <v>1269</v>
      </c>
      <c r="K25" s="323" t="s">
        <v>1847</v>
      </c>
      <c r="L25" s="316">
        <v>43252</v>
      </c>
      <c r="M25" s="310" t="s">
        <v>99</v>
      </c>
      <c r="N25" s="310" t="s">
        <v>3422</v>
      </c>
      <c r="O25" s="307" t="s">
        <v>1082</v>
      </c>
      <c r="P25" s="308" t="s">
        <v>4870</v>
      </c>
      <c r="Q25" s="318"/>
      <c r="R25" s="316">
        <v>43252</v>
      </c>
      <c r="S25" s="309" t="s">
        <v>1833</v>
      </c>
      <c r="T25" s="308" t="s">
        <v>4871</v>
      </c>
      <c r="U25" s="309"/>
    </row>
    <row r="26" spans="1:21" s="142" customFormat="1" ht="122.25" customHeight="1">
      <c r="A26" s="187">
        <v>21</v>
      </c>
      <c r="B26" s="1337" t="s">
        <v>1906</v>
      </c>
      <c r="C26" s="188" t="s">
        <v>3425</v>
      </c>
      <c r="D26" s="188" t="s">
        <v>4872</v>
      </c>
      <c r="E26" s="189" t="s">
        <v>34</v>
      </c>
      <c r="F26" s="189">
        <v>1508</v>
      </c>
      <c r="G26" s="189">
        <v>120</v>
      </c>
      <c r="H26" s="189">
        <v>1275</v>
      </c>
      <c r="I26" s="189">
        <v>1275</v>
      </c>
      <c r="J26" s="189" t="s">
        <v>1269</v>
      </c>
      <c r="K26" s="209" t="s">
        <v>105</v>
      </c>
      <c r="L26" s="202">
        <v>43070</v>
      </c>
      <c r="M26" s="190" t="s">
        <v>99</v>
      </c>
      <c r="N26" s="190" t="s">
        <v>3422</v>
      </c>
      <c r="O26" s="187" t="s">
        <v>3820</v>
      </c>
      <c r="P26" s="188" t="s">
        <v>4873</v>
      </c>
      <c r="Q26" s="188" t="s">
        <v>4874</v>
      </c>
      <c r="R26" s="202">
        <v>43070</v>
      </c>
      <c r="S26" s="189" t="s">
        <v>4875</v>
      </c>
      <c r="T26" s="188" t="s">
        <v>4876</v>
      </c>
      <c r="U26" s="189"/>
    </row>
    <row r="27" spans="1:21" s="143" customFormat="1" ht="130.5" customHeight="1">
      <c r="A27" s="194">
        <v>22</v>
      </c>
      <c r="B27" s="1337"/>
      <c r="C27" s="195" t="s">
        <v>4877</v>
      </c>
      <c r="D27" s="195" t="s">
        <v>4877</v>
      </c>
      <c r="E27" s="196" t="s">
        <v>34</v>
      </c>
      <c r="F27" s="196">
        <v>3000</v>
      </c>
      <c r="G27" s="196"/>
      <c r="H27" s="196">
        <v>3000</v>
      </c>
      <c r="I27" s="196"/>
      <c r="J27" s="196"/>
      <c r="K27" s="210" t="s">
        <v>105</v>
      </c>
      <c r="L27" s="211" t="s">
        <v>1158</v>
      </c>
      <c r="M27" s="212"/>
      <c r="N27" s="213" t="s">
        <v>38</v>
      </c>
      <c r="O27" s="214"/>
      <c r="P27" s="213"/>
      <c r="Q27" s="213"/>
      <c r="R27" s="211" t="s">
        <v>1158</v>
      </c>
      <c r="S27" s="196" t="s">
        <v>3434</v>
      </c>
      <c r="T27" s="195"/>
      <c r="U27" s="196"/>
    </row>
    <row r="28" spans="1:21" s="295" customFormat="1" ht="58.5" customHeight="1">
      <c r="A28" s="194">
        <v>23</v>
      </c>
      <c r="B28" s="1337"/>
      <c r="C28" s="195" t="s">
        <v>3435</v>
      </c>
      <c r="D28" s="195" t="s">
        <v>4878</v>
      </c>
      <c r="E28" s="196" t="s">
        <v>34</v>
      </c>
      <c r="F28" s="196">
        <v>3400</v>
      </c>
      <c r="G28" s="196"/>
      <c r="H28" s="196">
        <v>3400</v>
      </c>
      <c r="I28" s="196"/>
      <c r="J28" s="196"/>
      <c r="K28" s="210" t="s">
        <v>105</v>
      </c>
      <c r="L28" s="211" t="s">
        <v>1158</v>
      </c>
      <c r="M28" s="212"/>
      <c r="N28" s="213" t="s">
        <v>3437</v>
      </c>
      <c r="O28" s="214"/>
      <c r="P28" s="213"/>
      <c r="Q28" s="213"/>
      <c r="R28" s="211" t="s">
        <v>1158</v>
      </c>
      <c r="S28" s="196" t="s">
        <v>1912</v>
      </c>
      <c r="T28" s="195"/>
      <c r="U28" s="196" t="s">
        <v>4814</v>
      </c>
    </row>
    <row r="29" spans="1:21" s="143" customFormat="1" ht="94.5" customHeight="1">
      <c r="A29" s="194">
        <v>24</v>
      </c>
      <c r="B29" s="1332" t="s">
        <v>1913</v>
      </c>
      <c r="C29" s="195" t="s">
        <v>3446</v>
      </c>
      <c r="D29" s="195" t="s">
        <v>4879</v>
      </c>
      <c r="E29" s="196" t="s">
        <v>34</v>
      </c>
      <c r="F29" s="196">
        <v>3500</v>
      </c>
      <c r="G29" s="196"/>
      <c r="H29" s="196">
        <v>3500</v>
      </c>
      <c r="I29" s="196"/>
      <c r="J29" s="196"/>
      <c r="K29" s="210" t="s">
        <v>105</v>
      </c>
      <c r="L29" s="211" t="s">
        <v>1158</v>
      </c>
      <c r="M29" s="212"/>
      <c r="N29" s="213" t="s">
        <v>38</v>
      </c>
      <c r="O29" s="214"/>
      <c r="P29" s="213"/>
      <c r="Q29" s="213"/>
      <c r="R29" s="211" t="s">
        <v>1158</v>
      </c>
      <c r="S29" s="196" t="s">
        <v>1399</v>
      </c>
      <c r="T29" s="195"/>
      <c r="U29" s="196"/>
    </row>
    <row r="30" spans="1:21" s="152" customFormat="1" ht="106.5" customHeight="1">
      <c r="A30" s="1339">
        <v>25</v>
      </c>
      <c r="B30" s="1332"/>
      <c r="C30" s="1332" t="s">
        <v>3449</v>
      </c>
      <c r="D30" s="1332" t="s">
        <v>1918</v>
      </c>
      <c r="E30" s="1333" t="s">
        <v>34</v>
      </c>
      <c r="F30" s="196">
        <v>4455</v>
      </c>
      <c r="G30" s="196"/>
      <c r="H30" s="196">
        <v>4455</v>
      </c>
      <c r="I30" s="196"/>
      <c r="J30" s="196"/>
      <c r="K30" s="210" t="s">
        <v>105</v>
      </c>
      <c r="L30" s="211" t="s">
        <v>1158</v>
      </c>
      <c r="M30" s="212"/>
      <c r="N30" s="213" t="s">
        <v>38</v>
      </c>
      <c r="O30" s="214"/>
      <c r="P30" s="213"/>
      <c r="Q30" s="213"/>
      <c r="R30" s="211" t="s">
        <v>1158</v>
      </c>
      <c r="S30" s="196" t="s">
        <v>3451</v>
      </c>
      <c r="T30" s="195" t="s">
        <v>1920</v>
      </c>
      <c r="U30" s="196" t="s">
        <v>4814</v>
      </c>
    </row>
    <row r="31" spans="1:21" s="296" customFormat="1" ht="69" customHeight="1">
      <c r="A31" s="1339"/>
      <c r="B31" s="1332"/>
      <c r="C31" s="1332"/>
      <c r="D31" s="1332"/>
      <c r="E31" s="1333"/>
      <c r="F31" s="196">
        <v>3565</v>
      </c>
      <c r="G31" s="196"/>
      <c r="H31" s="196">
        <v>3565</v>
      </c>
      <c r="I31" s="196"/>
      <c r="J31" s="196"/>
      <c r="K31" s="210" t="s">
        <v>105</v>
      </c>
      <c r="L31" s="211" t="s">
        <v>1158</v>
      </c>
      <c r="M31" s="211"/>
      <c r="N31" s="213" t="s">
        <v>3452</v>
      </c>
      <c r="O31" s="213"/>
      <c r="P31" s="213"/>
      <c r="Q31" s="213"/>
      <c r="R31" s="211" t="s">
        <v>1158</v>
      </c>
      <c r="S31" s="196" t="s">
        <v>3316</v>
      </c>
      <c r="T31" s="195"/>
      <c r="U31" s="194" t="s">
        <v>4814</v>
      </c>
    </row>
    <row r="32" spans="1:21" s="146" customFormat="1" ht="82.5" customHeight="1">
      <c r="A32" s="194">
        <v>26</v>
      </c>
      <c r="B32" s="1344" t="s">
        <v>4880</v>
      </c>
      <c r="C32" s="1344"/>
      <c r="D32" s="197" t="s">
        <v>4881</v>
      </c>
      <c r="E32" s="196" t="s">
        <v>34</v>
      </c>
      <c r="F32" s="196">
        <v>8000</v>
      </c>
      <c r="G32" s="196">
        <v>2000</v>
      </c>
      <c r="H32" s="196">
        <v>6000</v>
      </c>
      <c r="I32" s="216">
        <v>6000</v>
      </c>
      <c r="J32" s="216"/>
      <c r="K32" s="210" t="s">
        <v>105</v>
      </c>
      <c r="L32" s="211" t="s">
        <v>1158</v>
      </c>
      <c r="M32" s="197"/>
      <c r="N32" s="213" t="s">
        <v>38</v>
      </c>
      <c r="O32" s="214" t="s">
        <v>4882</v>
      </c>
      <c r="P32" s="195"/>
      <c r="Q32" s="195"/>
      <c r="R32" s="211" t="s">
        <v>1158</v>
      </c>
      <c r="S32" s="196" t="s">
        <v>1399</v>
      </c>
      <c r="T32" s="197"/>
      <c r="U32" s="194"/>
    </row>
    <row r="33" spans="1:22" s="291" customFormat="1" ht="107.25" customHeight="1">
      <c r="A33" s="307">
        <v>27</v>
      </c>
      <c r="B33" s="1336" t="s">
        <v>1921</v>
      </c>
      <c r="C33" s="1336"/>
      <c r="D33" s="310" t="s">
        <v>1926</v>
      </c>
      <c r="E33" s="309" t="s">
        <v>34</v>
      </c>
      <c r="F33" s="309">
        <v>7106</v>
      </c>
      <c r="G33" s="309">
        <v>1500</v>
      </c>
      <c r="H33" s="309">
        <v>5606</v>
      </c>
      <c r="I33" s="313">
        <v>5606</v>
      </c>
      <c r="J33" s="313"/>
      <c r="K33" s="323" t="s">
        <v>105</v>
      </c>
      <c r="L33" s="316">
        <v>43070</v>
      </c>
      <c r="M33" s="310"/>
      <c r="N33" s="318" t="s">
        <v>38</v>
      </c>
      <c r="O33" s="321" t="s">
        <v>4882</v>
      </c>
      <c r="P33" s="308"/>
      <c r="Q33" s="308"/>
      <c r="R33" s="316">
        <v>43070</v>
      </c>
      <c r="S33" s="309" t="s">
        <v>1399</v>
      </c>
      <c r="T33" s="310"/>
      <c r="U33" s="307"/>
    </row>
    <row r="34" spans="1:22" s="297" customFormat="1" ht="66" customHeight="1">
      <c r="A34" s="307">
        <v>28</v>
      </c>
      <c r="B34" s="1336" t="s">
        <v>4883</v>
      </c>
      <c r="C34" s="1336"/>
      <c r="D34" s="310" t="s">
        <v>4884</v>
      </c>
      <c r="E34" s="314" t="s">
        <v>64</v>
      </c>
      <c r="F34" s="309">
        <v>2002</v>
      </c>
      <c r="G34" s="309">
        <v>500</v>
      </c>
      <c r="H34" s="309">
        <v>500</v>
      </c>
      <c r="I34" s="309">
        <v>500</v>
      </c>
      <c r="J34" s="309"/>
      <c r="K34" s="310" t="s">
        <v>4884</v>
      </c>
      <c r="L34" s="316" t="s">
        <v>36</v>
      </c>
      <c r="M34" s="310"/>
      <c r="N34" s="318" t="s">
        <v>38</v>
      </c>
      <c r="O34" s="321" t="s">
        <v>4882</v>
      </c>
      <c r="P34" s="308"/>
      <c r="Q34" s="308"/>
      <c r="R34" s="316" t="s">
        <v>36</v>
      </c>
      <c r="S34" s="309" t="s">
        <v>1399</v>
      </c>
      <c r="T34" s="310"/>
      <c r="U34" s="307"/>
    </row>
    <row r="35" spans="1:22" s="295" customFormat="1" ht="102" customHeight="1">
      <c r="A35" s="194">
        <v>29</v>
      </c>
      <c r="B35" s="1332" t="s">
        <v>1923</v>
      </c>
      <c r="C35" s="1332"/>
      <c r="D35" s="197" t="s">
        <v>1924</v>
      </c>
      <c r="E35" s="196" t="s">
        <v>34</v>
      </c>
      <c r="F35" s="196">
        <v>12000</v>
      </c>
      <c r="G35" s="196">
        <v>1000</v>
      </c>
      <c r="H35" s="196">
        <v>11000</v>
      </c>
      <c r="I35" s="196">
        <v>5000</v>
      </c>
      <c r="J35" s="196"/>
      <c r="K35" s="210" t="s">
        <v>105</v>
      </c>
      <c r="L35" s="211">
        <v>43070</v>
      </c>
      <c r="M35" s="212"/>
      <c r="N35" s="213" t="s">
        <v>38</v>
      </c>
      <c r="O35" s="214" t="s">
        <v>4882</v>
      </c>
      <c r="P35" s="213"/>
      <c r="Q35" s="213"/>
      <c r="R35" s="211">
        <v>43070</v>
      </c>
      <c r="S35" s="194" t="s">
        <v>1399</v>
      </c>
      <c r="T35" s="195"/>
      <c r="U35" s="194"/>
    </row>
    <row r="36" spans="1:22" s="298" customFormat="1" ht="106.5" customHeight="1">
      <c r="A36" s="194">
        <v>30</v>
      </c>
      <c r="B36" s="1332" t="s">
        <v>1925</v>
      </c>
      <c r="C36" s="1332"/>
      <c r="D36" s="197" t="s">
        <v>1926</v>
      </c>
      <c r="E36" s="196" t="s">
        <v>34</v>
      </c>
      <c r="F36" s="196">
        <v>10000</v>
      </c>
      <c r="G36" s="196">
        <v>1000</v>
      </c>
      <c r="H36" s="196">
        <v>9000</v>
      </c>
      <c r="I36" s="196">
        <v>6000</v>
      </c>
      <c r="J36" s="196"/>
      <c r="K36" s="210" t="s">
        <v>105</v>
      </c>
      <c r="L36" s="211">
        <v>43070</v>
      </c>
      <c r="M36" s="212"/>
      <c r="N36" s="213" t="s">
        <v>38</v>
      </c>
      <c r="O36" s="214" t="s">
        <v>4882</v>
      </c>
      <c r="P36" s="213"/>
      <c r="Q36" s="213"/>
      <c r="R36" s="211">
        <v>43070</v>
      </c>
      <c r="S36" s="194" t="s">
        <v>1399</v>
      </c>
      <c r="T36" s="195"/>
      <c r="U36" s="194"/>
    </row>
    <row r="37" spans="1:22" s="298" customFormat="1" ht="123" customHeight="1">
      <c r="A37" s="194">
        <v>31</v>
      </c>
      <c r="B37" s="1332" t="s">
        <v>1928</v>
      </c>
      <c r="C37" s="1332"/>
      <c r="D37" s="195" t="s">
        <v>1929</v>
      </c>
      <c r="E37" s="196" t="s">
        <v>64</v>
      </c>
      <c r="F37" s="196">
        <v>41022</v>
      </c>
      <c r="G37" s="196"/>
      <c r="H37" s="196">
        <v>24613.200000000001</v>
      </c>
      <c r="I37" s="196"/>
      <c r="J37" s="196"/>
      <c r="K37" s="195" t="s">
        <v>4885</v>
      </c>
      <c r="L37" s="211" t="s">
        <v>1158</v>
      </c>
      <c r="M37" s="212"/>
      <c r="N37" s="213"/>
      <c r="O37" s="214"/>
      <c r="P37" s="213"/>
      <c r="Q37" s="213"/>
      <c r="R37" s="211" t="s">
        <v>1158</v>
      </c>
      <c r="S37" s="196" t="s">
        <v>1399</v>
      </c>
      <c r="T37" s="195" t="s">
        <v>1930</v>
      </c>
      <c r="U37" s="194" t="s">
        <v>4814</v>
      </c>
    </row>
    <row r="38" spans="1:22" s="298" customFormat="1" ht="64.5" customHeight="1">
      <c r="A38" s="194">
        <v>32</v>
      </c>
      <c r="B38" s="1332" t="s">
        <v>1931</v>
      </c>
      <c r="C38" s="1332"/>
      <c r="D38" s="195" t="s">
        <v>1932</v>
      </c>
      <c r="E38" s="196" t="s">
        <v>34</v>
      </c>
      <c r="F38" s="196">
        <v>1746</v>
      </c>
      <c r="G38" s="196"/>
      <c r="H38" s="196">
        <v>1746</v>
      </c>
      <c r="I38" s="196"/>
      <c r="J38" s="196"/>
      <c r="K38" s="195" t="s">
        <v>105</v>
      </c>
      <c r="L38" s="211" t="s">
        <v>1158</v>
      </c>
      <c r="M38" s="212"/>
      <c r="N38" s="213" t="s">
        <v>38</v>
      </c>
      <c r="O38" s="214"/>
      <c r="P38" s="213"/>
      <c r="Q38" s="213"/>
      <c r="R38" s="211" t="s">
        <v>1158</v>
      </c>
      <c r="S38" s="196" t="s">
        <v>1399</v>
      </c>
      <c r="T38" s="195" t="s">
        <v>4886</v>
      </c>
      <c r="U38" s="194" t="s">
        <v>4814</v>
      </c>
    </row>
    <row r="39" spans="1:22" s="298" customFormat="1" ht="85.5" customHeight="1">
      <c r="A39" s="194">
        <v>33</v>
      </c>
      <c r="B39" s="1332" t="s">
        <v>1933</v>
      </c>
      <c r="C39" s="1332"/>
      <c r="D39" s="195" t="s">
        <v>1934</v>
      </c>
      <c r="E39" s="196" t="s">
        <v>34</v>
      </c>
      <c r="F39" s="196">
        <v>1439.8845325657892</v>
      </c>
      <c r="G39" s="196"/>
      <c r="H39" s="196">
        <v>1439.8845325657892</v>
      </c>
      <c r="I39" s="196"/>
      <c r="J39" s="196"/>
      <c r="K39" s="195" t="s">
        <v>105</v>
      </c>
      <c r="L39" s="211" t="s">
        <v>1158</v>
      </c>
      <c r="M39" s="212"/>
      <c r="N39" s="213" t="s">
        <v>38</v>
      </c>
      <c r="O39" s="214"/>
      <c r="P39" s="213"/>
      <c r="Q39" s="213"/>
      <c r="R39" s="211" t="s">
        <v>1158</v>
      </c>
      <c r="S39" s="196" t="s">
        <v>1399</v>
      </c>
      <c r="T39" s="195"/>
      <c r="U39" s="194" t="s">
        <v>4814</v>
      </c>
    </row>
    <row r="40" spans="1:22" s="130" customFormat="1" ht="228.75" customHeight="1">
      <c r="A40" s="187">
        <v>34</v>
      </c>
      <c r="B40" s="1337" t="s">
        <v>1935</v>
      </c>
      <c r="C40" s="1337"/>
      <c r="D40" s="188" t="s">
        <v>4887</v>
      </c>
      <c r="E40" s="189" t="s">
        <v>34</v>
      </c>
      <c r="F40" s="189">
        <v>10054</v>
      </c>
      <c r="G40" s="189"/>
      <c r="H40" s="189"/>
      <c r="I40" s="189"/>
      <c r="J40" s="189"/>
      <c r="K40" s="188" t="s">
        <v>105</v>
      </c>
      <c r="L40" s="202">
        <v>43070</v>
      </c>
      <c r="M40" s="203"/>
      <c r="N40" s="204" t="s">
        <v>38</v>
      </c>
      <c r="O40" s="207"/>
      <c r="P40" s="204"/>
      <c r="Q40" s="204"/>
      <c r="R40" s="202">
        <v>43070</v>
      </c>
      <c r="S40" s="189" t="s">
        <v>1399</v>
      </c>
      <c r="T40" s="188" t="s">
        <v>1937</v>
      </c>
      <c r="U40" s="187"/>
    </row>
    <row r="41" spans="1:22" s="295" customFormat="1" ht="93.75" customHeight="1">
      <c r="A41" s="194">
        <v>35</v>
      </c>
      <c r="B41" s="1332" t="s">
        <v>1938</v>
      </c>
      <c r="C41" s="1332"/>
      <c r="D41" s="195" t="s">
        <v>1939</v>
      </c>
      <c r="E41" s="196" t="s">
        <v>34</v>
      </c>
      <c r="F41" s="196">
        <v>10000</v>
      </c>
      <c r="G41" s="196">
        <v>3000</v>
      </c>
      <c r="H41" s="196">
        <v>7000</v>
      </c>
      <c r="I41" s="196">
        <v>7000</v>
      </c>
      <c r="J41" s="196"/>
      <c r="K41" s="195" t="s">
        <v>105</v>
      </c>
      <c r="L41" s="211" t="s">
        <v>36</v>
      </c>
      <c r="M41" s="212"/>
      <c r="N41" s="213" t="s">
        <v>3460</v>
      </c>
      <c r="O41" s="214" t="s">
        <v>3154</v>
      </c>
      <c r="P41" s="213" t="s">
        <v>4888</v>
      </c>
      <c r="Q41" s="213" t="s">
        <v>4889</v>
      </c>
      <c r="R41" s="211" t="s">
        <v>36</v>
      </c>
      <c r="S41" s="196" t="s">
        <v>1194</v>
      </c>
      <c r="T41" s="195" t="s">
        <v>1940</v>
      </c>
      <c r="U41" s="216" t="s">
        <v>4814</v>
      </c>
    </row>
    <row r="42" spans="1:22" s="297" customFormat="1" ht="84" customHeight="1">
      <c r="A42" s="307">
        <v>36</v>
      </c>
      <c r="B42" s="1335" t="s">
        <v>1885</v>
      </c>
      <c r="C42" s="1335"/>
      <c r="D42" s="308" t="s">
        <v>1886</v>
      </c>
      <c r="E42" s="309" t="s">
        <v>56</v>
      </c>
      <c r="F42" s="309">
        <v>103419</v>
      </c>
      <c r="G42" s="309">
        <v>45000</v>
      </c>
      <c r="H42" s="309">
        <v>15000</v>
      </c>
      <c r="I42" s="309"/>
      <c r="J42" s="309">
        <v>15000</v>
      </c>
      <c r="K42" s="324" t="s">
        <v>40</v>
      </c>
      <c r="L42" s="325" t="s">
        <v>36</v>
      </c>
      <c r="M42" s="310"/>
      <c r="N42" s="324" t="s">
        <v>4890</v>
      </c>
      <c r="O42" s="326" t="s">
        <v>4891</v>
      </c>
      <c r="P42" s="327" t="s">
        <v>4892</v>
      </c>
      <c r="Q42" s="324"/>
      <c r="R42" s="325" t="s">
        <v>36</v>
      </c>
      <c r="S42" s="336" t="s">
        <v>1381</v>
      </c>
      <c r="T42" s="308"/>
      <c r="U42" s="313"/>
    </row>
    <row r="43" spans="1:22" s="297" customFormat="1" ht="82.5" customHeight="1">
      <c r="A43" s="307">
        <v>37</v>
      </c>
      <c r="B43" s="1335" t="s">
        <v>1771</v>
      </c>
      <c r="C43" s="1335"/>
      <c r="D43" s="308" t="s">
        <v>1772</v>
      </c>
      <c r="E43" s="309" t="s">
        <v>64</v>
      </c>
      <c r="F43" s="309">
        <v>76417</v>
      </c>
      <c r="G43" s="309">
        <v>20000</v>
      </c>
      <c r="H43" s="309">
        <v>10000</v>
      </c>
      <c r="I43" s="309"/>
      <c r="J43" s="309">
        <v>10000</v>
      </c>
      <c r="K43" s="324" t="s">
        <v>4893</v>
      </c>
      <c r="L43" s="325" t="s">
        <v>36</v>
      </c>
      <c r="M43" s="310"/>
      <c r="N43" s="324" t="s">
        <v>4894</v>
      </c>
      <c r="O43" s="326" t="s">
        <v>4895</v>
      </c>
      <c r="P43" s="327" t="s">
        <v>4896</v>
      </c>
      <c r="Q43" s="327" t="s">
        <v>4897</v>
      </c>
      <c r="R43" s="325" t="s">
        <v>36</v>
      </c>
      <c r="S43" s="336" t="s">
        <v>1381</v>
      </c>
      <c r="T43" s="308"/>
      <c r="U43" s="313"/>
    </row>
    <row r="44" spans="1:22" s="150" customFormat="1" ht="90">
      <c r="A44" s="194">
        <v>38</v>
      </c>
      <c r="B44" s="1332" t="s">
        <v>4898</v>
      </c>
      <c r="C44" s="1332"/>
      <c r="D44" s="195" t="s">
        <v>4899</v>
      </c>
      <c r="E44" s="196" t="s">
        <v>34</v>
      </c>
      <c r="F44" s="196">
        <v>10981.63</v>
      </c>
      <c r="G44" s="196">
        <v>3756.5</v>
      </c>
      <c r="H44" s="196">
        <v>7260</v>
      </c>
      <c r="I44" s="196">
        <f>H44</f>
        <v>7260</v>
      </c>
      <c r="J44" s="196"/>
      <c r="K44" s="195" t="s">
        <v>105</v>
      </c>
      <c r="L44" s="194" t="s">
        <v>1158</v>
      </c>
      <c r="M44" s="197"/>
      <c r="N44" s="328" t="s">
        <v>4900</v>
      </c>
      <c r="O44" s="329" t="s">
        <v>4901</v>
      </c>
      <c r="P44" s="195" t="s">
        <v>4902</v>
      </c>
      <c r="Q44" s="195"/>
      <c r="R44" s="194" t="s">
        <v>1158</v>
      </c>
      <c r="S44" s="337" t="s">
        <v>1381</v>
      </c>
      <c r="T44" s="195"/>
      <c r="U44" s="216"/>
      <c r="V44" s="150" t="s">
        <v>4903</v>
      </c>
    </row>
    <row r="45" spans="1:22" s="297" customFormat="1" ht="100.5" customHeight="1">
      <c r="A45" s="307">
        <v>39</v>
      </c>
      <c r="B45" s="1335" t="s">
        <v>1773</v>
      </c>
      <c r="C45" s="1335"/>
      <c r="D45" s="308" t="s">
        <v>1774</v>
      </c>
      <c r="E45" s="309" t="s">
        <v>64</v>
      </c>
      <c r="F45" s="315">
        <v>31114.16</v>
      </c>
      <c r="G45" s="309">
        <v>5500</v>
      </c>
      <c r="H45" s="309">
        <v>10000</v>
      </c>
      <c r="I45" s="313">
        <v>2000</v>
      </c>
      <c r="J45" s="307">
        <v>8000</v>
      </c>
      <c r="K45" s="310" t="s">
        <v>4904</v>
      </c>
      <c r="L45" s="330">
        <v>43191</v>
      </c>
      <c r="M45" s="308" t="s">
        <v>4905</v>
      </c>
      <c r="N45" s="308" t="s">
        <v>4906</v>
      </c>
      <c r="O45" s="309" t="s">
        <v>4907</v>
      </c>
      <c r="P45" s="308" t="s">
        <v>4908</v>
      </c>
      <c r="Q45" s="308" t="s">
        <v>4909</v>
      </c>
      <c r="R45" s="330">
        <v>43191</v>
      </c>
      <c r="S45" s="309" t="s">
        <v>4910</v>
      </c>
      <c r="T45" s="310" t="s">
        <v>4911</v>
      </c>
      <c r="U45" s="313"/>
    </row>
    <row r="46" spans="1:22" s="150" customFormat="1" ht="174" customHeight="1">
      <c r="A46" s="194">
        <v>40</v>
      </c>
      <c r="B46" s="1332" t="s">
        <v>4912</v>
      </c>
      <c r="C46" s="1332"/>
      <c r="D46" s="195" t="s">
        <v>4913</v>
      </c>
      <c r="E46" s="196" t="s">
        <v>233</v>
      </c>
      <c r="F46" s="196">
        <v>106700</v>
      </c>
      <c r="G46" s="196">
        <v>55617</v>
      </c>
      <c r="H46" s="196">
        <v>78819</v>
      </c>
      <c r="I46" s="216"/>
      <c r="J46" s="194">
        <v>78819</v>
      </c>
      <c r="K46" s="197" t="s">
        <v>4914</v>
      </c>
      <c r="L46" s="222" t="s">
        <v>36</v>
      </c>
      <c r="M46" s="197" t="s">
        <v>4915</v>
      </c>
      <c r="N46" s="197" t="s">
        <v>441</v>
      </c>
      <c r="O46" s="194" t="s">
        <v>1082</v>
      </c>
      <c r="P46" s="195" t="s">
        <v>36</v>
      </c>
      <c r="Q46" s="195"/>
      <c r="R46" s="222" t="s">
        <v>36</v>
      </c>
      <c r="S46" s="194" t="s">
        <v>3819</v>
      </c>
      <c r="T46" s="197" t="s">
        <v>2471</v>
      </c>
      <c r="U46" s="216"/>
    </row>
    <row r="47" spans="1:22" s="150" customFormat="1" ht="171.75" customHeight="1">
      <c r="A47" s="194">
        <v>41</v>
      </c>
      <c r="B47" s="1332" t="s">
        <v>4916</v>
      </c>
      <c r="C47" s="1332"/>
      <c r="D47" s="195" t="s">
        <v>4917</v>
      </c>
      <c r="E47" s="196" t="s">
        <v>233</v>
      </c>
      <c r="F47" s="196">
        <v>62079</v>
      </c>
      <c r="G47" s="196">
        <v>5898</v>
      </c>
      <c r="H47" s="196">
        <v>66076</v>
      </c>
      <c r="I47" s="216"/>
      <c r="J47" s="196">
        <v>66076</v>
      </c>
      <c r="K47" s="197" t="s">
        <v>4914</v>
      </c>
      <c r="L47" s="222" t="s">
        <v>36</v>
      </c>
      <c r="M47" s="197" t="s">
        <v>4915</v>
      </c>
      <c r="N47" s="197" t="s">
        <v>441</v>
      </c>
      <c r="O47" s="194" t="s">
        <v>3820</v>
      </c>
      <c r="P47" s="195" t="s">
        <v>36</v>
      </c>
      <c r="Q47" s="195"/>
      <c r="R47" s="222" t="s">
        <v>36</v>
      </c>
      <c r="S47" s="194" t="s">
        <v>4918</v>
      </c>
      <c r="T47" s="197" t="s">
        <v>4919</v>
      </c>
      <c r="U47" s="216"/>
    </row>
    <row r="48" spans="1:22" s="286" customFormat="1" ht="111.75" customHeight="1">
      <c r="A48" s="307">
        <v>42</v>
      </c>
      <c r="B48" s="1335" t="s">
        <v>2476</v>
      </c>
      <c r="C48" s="1335"/>
      <c r="D48" s="308" t="s">
        <v>2477</v>
      </c>
      <c r="E48" s="309" t="s">
        <v>34</v>
      </c>
      <c r="F48" s="309">
        <v>43505</v>
      </c>
      <c r="G48" s="309">
        <v>3300</v>
      </c>
      <c r="H48" s="309">
        <v>40205</v>
      </c>
      <c r="I48" s="309">
        <v>8405</v>
      </c>
      <c r="J48" s="309">
        <v>31800</v>
      </c>
      <c r="K48" s="308" t="s">
        <v>105</v>
      </c>
      <c r="L48" s="325" t="s">
        <v>36</v>
      </c>
      <c r="M48" s="317"/>
      <c r="N48" s="318" t="s">
        <v>3276</v>
      </c>
      <c r="O48" s="321" t="s">
        <v>1085</v>
      </c>
      <c r="P48" s="318" t="s">
        <v>4920</v>
      </c>
      <c r="Q48" s="318"/>
      <c r="R48" s="325" t="s">
        <v>36</v>
      </c>
      <c r="S48" s="307" t="s">
        <v>2478</v>
      </c>
      <c r="T48" s="310" t="s">
        <v>4921</v>
      </c>
      <c r="U48" s="313"/>
    </row>
    <row r="49" spans="1:22" s="150" customFormat="1" ht="142.5" customHeight="1">
      <c r="A49" s="194">
        <v>43</v>
      </c>
      <c r="B49" s="1332" t="s">
        <v>4922</v>
      </c>
      <c r="C49" s="1332"/>
      <c r="D49" s="195" t="s">
        <v>4923</v>
      </c>
      <c r="E49" s="196" t="s">
        <v>208</v>
      </c>
      <c r="F49" s="196">
        <v>2726</v>
      </c>
      <c r="G49" s="196">
        <v>311</v>
      </c>
      <c r="H49" s="196">
        <v>2415</v>
      </c>
      <c r="I49" s="216"/>
      <c r="J49" s="194">
        <v>2415</v>
      </c>
      <c r="K49" s="197" t="s">
        <v>4924</v>
      </c>
      <c r="L49" s="222" t="s">
        <v>36</v>
      </c>
      <c r="M49" s="197" t="s">
        <v>4915</v>
      </c>
      <c r="N49" s="197" t="s">
        <v>441</v>
      </c>
      <c r="O49" s="194" t="s">
        <v>1091</v>
      </c>
      <c r="P49" s="195" t="s">
        <v>36</v>
      </c>
      <c r="Q49" s="195"/>
      <c r="R49" s="222" t="s">
        <v>36</v>
      </c>
      <c r="S49" s="194" t="s">
        <v>2475</v>
      </c>
      <c r="T49" s="197" t="s">
        <v>4919</v>
      </c>
      <c r="U49" s="216"/>
    </row>
    <row r="50" spans="1:22" s="288" customFormat="1" ht="125.25" customHeight="1">
      <c r="A50" s="307">
        <v>44</v>
      </c>
      <c r="B50" s="1336" t="s">
        <v>2499</v>
      </c>
      <c r="C50" s="1336"/>
      <c r="D50" s="310" t="s">
        <v>4925</v>
      </c>
      <c r="E50" s="309" t="s">
        <v>64</v>
      </c>
      <c r="F50" s="309">
        <v>22986</v>
      </c>
      <c r="G50" s="309">
        <v>1000</v>
      </c>
      <c r="H50" s="309">
        <v>8000</v>
      </c>
      <c r="I50" s="309">
        <v>8000</v>
      </c>
      <c r="J50" s="307">
        <v>22000</v>
      </c>
      <c r="K50" s="310" t="s">
        <v>4926</v>
      </c>
      <c r="L50" s="330">
        <v>43252</v>
      </c>
      <c r="M50" s="310" t="s">
        <v>4927</v>
      </c>
      <c r="N50" s="310" t="s">
        <v>4928</v>
      </c>
      <c r="O50" s="307" t="s">
        <v>4929</v>
      </c>
      <c r="P50" s="308" t="s">
        <v>4930</v>
      </c>
      <c r="Q50" s="308" t="s">
        <v>4931</v>
      </c>
      <c r="R50" s="330">
        <v>43252</v>
      </c>
      <c r="S50" s="309" t="s">
        <v>4932</v>
      </c>
      <c r="T50" s="310"/>
      <c r="U50" s="313"/>
    </row>
    <row r="51" spans="1:22" s="152" customFormat="1" ht="136.5" customHeight="1">
      <c r="A51" s="194">
        <v>45</v>
      </c>
      <c r="B51" s="1344" t="s">
        <v>2496</v>
      </c>
      <c r="C51" s="1344"/>
      <c r="D51" s="197" t="s">
        <v>4933</v>
      </c>
      <c r="E51" s="196" t="s">
        <v>64</v>
      </c>
      <c r="F51" s="196">
        <v>13000</v>
      </c>
      <c r="G51" s="196">
        <v>1140</v>
      </c>
      <c r="H51" s="196">
        <v>4000</v>
      </c>
      <c r="I51" s="196">
        <v>4000</v>
      </c>
      <c r="J51" s="194">
        <v>12100</v>
      </c>
      <c r="K51" s="197" t="s">
        <v>4926</v>
      </c>
      <c r="L51" s="241">
        <v>43252</v>
      </c>
      <c r="M51" s="197" t="s">
        <v>4934</v>
      </c>
      <c r="N51" s="197" t="s">
        <v>4935</v>
      </c>
      <c r="O51" s="194" t="s">
        <v>4936</v>
      </c>
      <c r="P51" s="195" t="s">
        <v>4937</v>
      </c>
      <c r="Q51" s="195" t="s">
        <v>4938</v>
      </c>
      <c r="R51" s="241">
        <v>43252</v>
      </c>
      <c r="S51" s="196" t="s">
        <v>4932</v>
      </c>
      <c r="T51" s="197"/>
      <c r="U51" s="216"/>
    </row>
    <row r="52" spans="1:22" s="152" customFormat="1" ht="146.25" customHeight="1">
      <c r="A52" s="194">
        <v>46</v>
      </c>
      <c r="B52" s="1344" t="s">
        <v>2503</v>
      </c>
      <c r="C52" s="1344"/>
      <c r="D52" s="197" t="s">
        <v>4939</v>
      </c>
      <c r="E52" s="196" t="s">
        <v>64</v>
      </c>
      <c r="F52" s="196">
        <v>4479</v>
      </c>
      <c r="G52" s="196">
        <v>300</v>
      </c>
      <c r="H52" s="196">
        <v>2000</v>
      </c>
      <c r="I52" s="196">
        <v>2000</v>
      </c>
      <c r="J52" s="194">
        <v>4200</v>
      </c>
      <c r="K52" s="197" t="s">
        <v>4926</v>
      </c>
      <c r="L52" s="241">
        <v>43221</v>
      </c>
      <c r="M52" s="197" t="s">
        <v>4940</v>
      </c>
      <c r="N52" s="197" t="s">
        <v>4941</v>
      </c>
      <c r="O52" s="194" t="s">
        <v>4942</v>
      </c>
      <c r="P52" s="195" t="s">
        <v>4943</v>
      </c>
      <c r="Q52" s="213"/>
      <c r="R52" s="241">
        <v>43221</v>
      </c>
      <c r="S52" s="196" t="s">
        <v>4932</v>
      </c>
      <c r="T52" s="197"/>
      <c r="U52" s="216"/>
    </row>
    <row r="53" spans="1:22" s="286" customFormat="1" ht="123.75" customHeight="1">
      <c r="A53" s="307">
        <v>47</v>
      </c>
      <c r="B53" s="1336" t="s">
        <v>2501</v>
      </c>
      <c r="C53" s="1336"/>
      <c r="D53" s="310" t="s">
        <v>2502</v>
      </c>
      <c r="E53" s="307" t="s">
        <v>34</v>
      </c>
      <c r="F53" s="309">
        <v>7688</v>
      </c>
      <c r="G53" s="309">
        <v>300</v>
      </c>
      <c r="H53" s="309">
        <v>7388</v>
      </c>
      <c r="I53" s="309">
        <v>7608</v>
      </c>
      <c r="J53" s="309"/>
      <c r="K53" s="308" t="s">
        <v>2047</v>
      </c>
      <c r="L53" s="316">
        <v>43070</v>
      </c>
      <c r="M53" s="310" t="s">
        <v>4940</v>
      </c>
      <c r="N53" s="318" t="s">
        <v>3858</v>
      </c>
      <c r="O53" s="307" t="s">
        <v>4944</v>
      </c>
      <c r="P53" s="318" t="s">
        <v>4945</v>
      </c>
      <c r="Q53" s="318"/>
      <c r="R53" s="316">
        <v>43070</v>
      </c>
      <c r="S53" s="309" t="s">
        <v>4932</v>
      </c>
      <c r="T53" s="310"/>
      <c r="U53" s="313"/>
    </row>
    <row r="54" spans="1:22" s="152" customFormat="1" ht="125.25" customHeight="1">
      <c r="A54" s="194">
        <v>48</v>
      </c>
      <c r="B54" s="1344" t="s">
        <v>2507</v>
      </c>
      <c r="C54" s="1344"/>
      <c r="D54" s="197" t="s">
        <v>4946</v>
      </c>
      <c r="E54" s="194" t="s">
        <v>34</v>
      </c>
      <c r="F54" s="196">
        <v>961</v>
      </c>
      <c r="G54" s="196">
        <v>200</v>
      </c>
      <c r="H54" s="196">
        <v>761</v>
      </c>
      <c r="I54" s="194"/>
      <c r="J54" s="196">
        <v>300</v>
      </c>
      <c r="K54" s="195" t="s">
        <v>2047</v>
      </c>
      <c r="L54" s="211">
        <v>43040</v>
      </c>
      <c r="M54" s="197" t="s">
        <v>4947</v>
      </c>
      <c r="N54" s="213" t="s">
        <v>3858</v>
      </c>
      <c r="O54" s="194" t="s">
        <v>4944</v>
      </c>
      <c r="P54" s="213" t="s">
        <v>3865</v>
      </c>
      <c r="Q54" s="195" t="s">
        <v>4948</v>
      </c>
      <c r="R54" s="211">
        <v>43040</v>
      </c>
      <c r="S54" s="196" t="s">
        <v>4932</v>
      </c>
      <c r="T54" s="197" t="s">
        <v>4949</v>
      </c>
      <c r="U54" s="216"/>
    </row>
    <row r="55" spans="1:22" s="152" customFormat="1" ht="117.75" customHeight="1">
      <c r="A55" s="194">
        <v>49</v>
      </c>
      <c r="B55" s="1344" t="s">
        <v>2514</v>
      </c>
      <c r="C55" s="1344"/>
      <c r="D55" s="197" t="s">
        <v>4950</v>
      </c>
      <c r="E55" s="196" t="s">
        <v>64</v>
      </c>
      <c r="F55" s="196">
        <v>11551</v>
      </c>
      <c r="G55" s="196">
        <v>500</v>
      </c>
      <c r="H55" s="196">
        <v>4000</v>
      </c>
      <c r="I55" s="196">
        <v>4000</v>
      </c>
      <c r="J55" s="196"/>
      <c r="K55" s="195" t="s">
        <v>4926</v>
      </c>
      <c r="L55" s="241">
        <v>43221</v>
      </c>
      <c r="M55" s="197" t="s">
        <v>4951</v>
      </c>
      <c r="N55" s="197" t="s">
        <v>4952</v>
      </c>
      <c r="O55" s="194" t="s">
        <v>4953</v>
      </c>
      <c r="P55" s="195" t="s">
        <v>4954</v>
      </c>
      <c r="Q55" s="213"/>
      <c r="R55" s="241">
        <v>43221</v>
      </c>
      <c r="S55" s="196" t="s">
        <v>4075</v>
      </c>
      <c r="T55" s="197"/>
      <c r="U55" s="216"/>
    </row>
    <row r="56" spans="1:22" s="150" customFormat="1" ht="97.5" customHeight="1">
      <c r="A56" s="194">
        <v>50</v>
      </c>
      <c r="B56" s="1332" t="s">
        <v>2493</v>
      </c>
      <c r="C56" s="1332"/>
      <c r="D56" s="195" t="s">
        <v>2494</v>
      </c>
      <c r="E56" s="196" t="s">
        <v>208</v>
      </c>
      <c r="F56" s="196">
        <v>56200</v>
      </c>
      <c r="G56" s="196">
        <v>6850</v>
      </c>
      <c r="H56" s="196">
        <f>F56-G56</f>
        <v>49350</v>
      </c>
      <c r="I56" s="194"/>
      <c r="J56" s="196">
        <f>H56-I56</f>
        <v>49350</v>
      </c>
      <c r="K56" s="197" t="s">
        <v>4955</v>
      </c>
      <c r="L56" s="222" t="s">
        <v>36</v>
      </c>
      <c r="M56" s="197" t="s">
        <v>4956</v>
      </c>
      <c r="N56" s="197" t="s">
        <v>4957</v>
      </c>
      <c r="O56" s="194" t="s">
        <v>1085</v>
      </c>
      <c r="P56" s="195" t="s">
        <v>4958</v>
      </c>
      <c r="Q56" s="195"/>
      <c r="R56" s="222" t="s">
        <v>36</v>
      </c>
      <c r="S56" s="196" t="s">
        <v>1194</v>
      </c>
      <c r="T56" s="197"/>
      <c r="U56" s="216"/>
    </row>
    <row r="57" spans="1:22" s="143" customFormat="1" ht="71.25" customHeight="1">
      <c r="A57" s="194">
        <v>51</v>
      </c>
      <c r="B57" s="1332" t="s">
        <v>2479</v>
      </c>
      <c r="C57" s="1332"/>
      <c r="D57" s="195" t="s">
        <v>2480</v>
      </c>
      <c r="E57" s="196" t="s">
        <v>208</v>
      </c>
      <c r="F57" s="196">
        <v>1330</v>
      </c>
      <c r="G57" s="196">
        <v>330</v>
      </c>
      <c r="H57" s="196">
        <v>1000</v>
      </c>
      <c r="I57" s="196">
        <v>1000</v>
      </c>
      <c r="J57" s="196"/>
      <c r="K57" s="195" t="s">
        <v>2047</v>
      </c>
      <c r="L57" s="222" t="s">
        <v>36</v>
      </c>
      <c r="M57" s="212"/>
      <c r="N57" s="213" t="s">
        <v>3276</v>
      </c>
      <c r="O57" s="214" t="s">
        <v>4959</v>
      </c>
      <c r="P57" s="195" t="s">
        <v>3831</v>
      </c>
      <c r="Q57" s="195"/>
      <c r="R57" s="222" t="s">
        <v>36</v>
      </c>
      <c r="S57" s="196" t="s">
        <v>1194</v>
      </c>
      <c r="T57" s="195"/>
      <c r="U57" s="216"/>
    </row>
    <row r="58" spans="1:22" s="150" customFormat="1" ht="93.75" customHeight="1">
      <c r="A58" s="194">
        <v>52</v>
      </c>
      <c r="B58" s="1332" t="s">
        <v>4960</v>
      </c>
      <c r="C58" s="1332"/>
      <c r="D58" s="195" t="s">
        <v>4961</v>
      </c>
      <c r="E58" s="196" t="s">
        <v>208</v>
      </c>
      <c r="F58" s="196">
        <v>5340</v>
      </c>
      <c r="G58" s="196">
        <v>1950</v>
      </c>
      <c r="H58" s="196">
        <f>F58-G58</f>
        <v>3390</v>
      </c>
      <c r="I58" s="194"/>
      <c r="J58" s="196">
        <f>H58</f>
        <v>3390</v>
      </c>
      <c r="K58" s="197" t="s">
        <v>105</v>
      </c>
      <c r="L58" s="222" t="s">
        <v>36</v>
      </c>
      <c r="M58" s="197" t="s">
        <v>632</v>
      </c>
      <c r="N58" s="197" t="s">
        <v>4957</v>
      </c>
      <c r="O58" s="194" t="s">
        <v>1091</v>
      </c>
      <c r="P58" s="195" t="s">
        <v>4962</v>
      </c>
      <c r="Q58" s="195"/>
      <c r="R58" s="222" t="s">
        <v>36</v>
      </c>
      <c r="S58" s="194" t="s">
        <v>1381</v>
      </c>
      <c r="T58" s="197"/>
      <c r="U58" s="216"/>
      <c r="V58" s="150" t="s">
        <v>4963</v>
      </c>
    </row>
    <row r="59" spans="1:22" s="150" customFormat="1" ht="71.25" customHeight="1">
      <c r="A59" s="194">
        <v>53</v>
      </c>
      <c r="B59" s="1332" t="s">
        <v>2530</v>
      </c>
      <c r="C59" s="1332"/>
      <c r="D59" s="195" t="s">
        <v>2531</v>
      </c>
      <c r="E59" s="196" t="s">
        <v>208</v>
      </c>
      <c r="F59" s="196">
        <v>996</v>
      </c>
      <c r="G59" s="196">
        <v>50</v>
      </c>
      <c r="H59" s="194">
        <v>946</v>
      </c>
      <c r="I59" s="194"/>
      <c r="J59" s="194">
        <v>946</v>
      </c>
      <c r="K59" s="197" t="s">
        <v>105</v>
      </c>
      <c r="L59" s="222" t="s">
        <v>36</v>
      </c>
      <c r="M59" s="197" t="s">
        <v>1381</v>
      </c>
      <c r="N59" s="197"/>
      <c r="O59" s="194" t="s">
        <v>1091</v>
      </c>
      <c r="P59" s="195" t="s">
        <v>4964</v>
      </c>
      <c r="Q59" s="195"/>
      <c r="R59" s="222" t="s">
        <v>36</v>
      </c>
      <c r="S59" s="194" t="s">
        <v>1381</v>
      </c>
      <c r="T59" s="197"/>
      <c r="U59" s="216"/>
    </row>
    <row r="60" spans="1:22" s="299" customFormat="1" ht="126.75" customHeight="1">
      <c r="A60" s="307">
        <v>54</v>
      </c>
      <c r="B60" s="1335" t="s">
        <v>2482</v>
      </c>
      <c r="C60" s="1335"/>
      <c r="D60" s="308" t="s">
        <v>4965</v>
      </c>
      <c r="E60" s="309" t="s">
        <v>208</v>
      </c>
      <c r="F60" s="309">
        <v>46832</v>
      </c>
      <c r="G60" s="309">
        <v>30000</v>
      </c>
      <c r="H60" s="309">
        <v>16832</v>
      </c>
      <c r="I60" s="309">
        <v>16832</v>
      </c>
      <c r="J60" s="309"/>
      <c r="K60" s="310" t="s">
        <v>4966</v>
      </c>
      <c r="L60" s="325" t="s">
        <v>36</v>
      </c>
      <c r="M60" s="331"/>
      <c r="N60" s="324"/>
      <c r="O60" s="307" t="s">
        <v>4967</v>
      </c>
      <c r="P60" s="332" t="s">
        <v>4968</v>
      </c>
      <c r="Q60" s="308"/>
      <c r="R60" s="325" t="s">
        <v>36</v>
      </c>
      <c r="S60" s="307" t="s">
        <v>1381</v>
      </c>
      <c r="T60" s="310"/>
      <c r="U60" s="313"/>
    </row>
    <row r="61" spans="1:22" s="299" customFormat="1" ht="155.25" customHeight="1">
      <c r="A61" s="307">
        <v>55</v>
      </c>
      <c r="B61" s="1335" t="s">
        <v>2484</v>
      </c>
      <c r="C61" s="1335"/>
      <c r="D61" s="308" t="s">
        <v>2485</v>
      </c>
      <c r="E61" s="309" t="s">
        <v>1813</v>
      </c>
      <c r="F61" s="309">
        <v>29963</v>
      </c>
      <c r="G61" s="309">
        <v>21000</v>
      </c>
      <c r="H61" s="309">
        <v>5388.97</v>
      </c>
      <c r="I61" s="309">
        <v>5388.97</v>
      </c>
      <c r="J61" s="309">
        <v>0</v>
      </c>
      <c r="K61" s="333" t="s">
        <v>4969</v>
      </c>
      <c r="L61" s="325" t="s">
        <v>36</v>
      </c>
      <c r="M61" s="331"/>
      <c r="N61" s="324"/>
      <c r="O61" s="307" t="s">
        <v>1091</v>
      </c>
      <c r="P61" s="334" t="s">
        <v>4970</v>
      </c>
      <c r="Q61" s="308"/>
      <c r="R61" s="325" t="s">
        <v>36</v>
      </c>
      <c r="S61" s="307" t="s">
        <v>1381</v>
      </c>
      <c r="T61" s="310"/>
      <c r="U61" s="313"/>
    </row>
    <row r="62" spans="1:22" s="299" customFormat="1" ht="102.75" customHeight="1">
      <c r="A62" s="307">
        <v>56</v>
      </c>
      <c r="B62" s="1335" t="s">
        <v>4971</v>
      </c>
      <c r="C62" s="1335"/>
      <c r="D62" s="308" t="s">
        <v>4972</v>
      </c>
      <c r="E62" s="309" t="s">
        <v>48</v>
      </c>
      <c r="F62" s="309">
        <v>10000</v>
      </c>
      <c r="G62" s="309">
        <v>6150</v>
      </c>
      <c r="H62" s="309">
        <v>3850</v>
      </c>
      <c r="I62" s="309"/>
      <c r="J62" s="309">
        <v>3850</v>
      </c>
      <c r="K62" s="308" t="s">
        <v>4973</v>
      </c>
      <c r="L62" s="325" t="s">
        <v>36</v>
      </c>
      <c r="M62" s="331" t="s">
        <v>4974</v>
      </c>
      <c r="N62" s="324" t="s">
        <v>441</v>
      </c>
      <c r="O62" s="309" t="s">
        <v>4975</v>
      </c>
      <c r="P62" s="308"/>
      <c r="Q62" s="308"/>
      <c r="R62" s="325" t="s">
        <v>36</v>
      </c>
      <c r="S62" s="307" t="s">
        <v>1381</v>
      </c>
      <c r="T62" s="310"/>
      <c r="U62" s="313"/>
    </row>
    <row r="63" spans="1:22" s="299" customFormat="1" ht="90.75" customHeight="1">
      <c r="A63" s="307">
        <v>57</v>
      </c>
      <c r="B63" s="1335" t="s">
        <v>4976</v>
      </c>
      <c r="C63" s="1335"/>
      <c r="D63" s="308" t="s">
        <v>4977</v>
      </c>
      <c r="E63" s="309" t="s">
        <v>883</v>
      </c>
      <c r="F63" s="309">
        <v>10000</v>
      </c>
      <c r="G63" s="309">
        <v>3370</v>
      </c>
      <c r="H63" s="309">
        <v>1000</v>
      </c>
      <c r="I63" s="309"/>
      <c r="J63" s="309">
        <v>1000</v>
      </c>
      <c r="K63" s="308" t="s">
        <v>4978</v>
      </c>
      <c r="L63" s="325" t="s">
        <v>36</v>
      </c>
      <c r="M63" s="331"/>
      <c r="N63" s="324" t="s">
        <v>441</v>
      </c>
      <c r="O63" s="309" t="s">
        <v>4979</v>
      </c>
      <c r="P63" s="308" t="s">
        <v>4980</v>
      </c>
      <c r="Q63" s="308"/>
      <c r="R63" s="325" t="s">
        <v>36</v>
      </c>
      <c r="S63" s="307" t="s">
        <v>1381</v>
      </c>
      <c r="T63" s="310"/>
      <c r="U63" s="313"/>
    </row>
    <row r="64" spans="1:22" s="300" customFormat="1" ht="96.75" customHeight="1">
      <c r="A64" s="194">
        <v>58</v>
      </c>
      <c r="B64" s="1332" t="s">
        <v>4981</v>
      </c>
      <c r="C64" s="1332"/>
      <c r="D64" s="195" t="s">
        <v>4982</v>
      </c>
      <c r="E64" s="196" t="s">
        <v>208</v>
      </c>
      <c r="F64" s="196">
        <v>6400</v>
      </c>
      <c r="G64" s="196">
        <v>1950</v>
      </c>
      <c r="H64" s="196">
        <v>4450</v>
      </c>
      <c r="I64" s="196"/>
      <c r="J64" s="196">
        <v>4450</v>
      </c>
      <c r="K64" s="197" t="s">
        <v>4983</v>
      </c>
      <c r="L64" s="222" t="s">
        <v>36</v>
      </c>
      <c r="M64" s="197" t="s">
        <v>4984</v>
      </c>
      <c r="N64" s="328" t="s">
        <v>4985</v>
      </c>
      <c r="O64" s="194" t="s">
        <v>4986</v>
      </c>
      <c r="P64" s="335" t="s">
        <v>4987</v>
      </c>
      <c r="Q64" s="195"/>
      <c r="R64" s="222" t="s">
        <v>36</v>
      </c>
      <c r="S64" s="194" t="s">
        <v>1381</v>
      </c>
      <c r="T64" s="197"/>
      <c r="U64" s="216"/>
    </row>
    <row r="65" spans="1:21" s="150" customFormat="1" ht="102.75" customHeight="1">
      <c r="A65" s="194">
        <v>59</v>
      </c>
      <c r="B65" s="1332" t="s">
        <v>4988</v>
      </c>
      <c r="C65" s="1332"/>
      <c r="D65" s="195" t="s">
        <v>4989</v>
      </c>
      <c r="E65" s="196" t="s">
        <v>208</v>
      </c>
      <c r="F65" s="196">
        <v>50250</v>
      </c>
      <c r="G65" s="196">
        <v>15500</v>
      </c>
      <c r="H65" s="196">
        <f>F65-G65</f>
        <v>34750</v>
      </c>
      <c r="I65" s="194"/>
      <c r="J65" s="196">
        <f>H65</f>
        <v>34750</v>
      </c>
      <c r="K65" s="197" t="s">
        <v>105</v>
      </c>
      <c r="L65" s="222" t="s">
        <v>1158</v>
      </c>
      <c r="M65" s="197" t="s">
        <v>632</v>
      </c>
      <c r="N65" s="197" t="s">
        <v>4957</v>
      </c>
      <c r="O65" s="194" t="s">
        <v>1089</v>
      </c>
      <c r="P65" s="195" t="s">
        <v>4962</v>
      </c>
      <c r="Q65" s="195"/>
      <c r="R65" s="222" t="s">
        <v>1158</v>
      </c>
      <c r="S65" s="194" t="s">
        <v>1415</v>
      </c>
      <c r="T65" s="197"/>
      <c r="U65" s="216"/>
    </row>
    <row r="66" spans="1:21" s="150" customFormat="1" ht="105" customHeight="1">
      <c r="A66" s="194">
        <v>60</v>
      </c>
      <c r="B66" s="1332" t="s">
        <v>3087</v>
      </c>
      <c r="C66" s="1332"/>
      <c r="D66" s="195" t="s">
        <v>3088</v>
      </c>
      <c r="E66" s="196" t="s">
        <v>208</v>
      </c>
      <c r="F66" s="196">
        <v>12000</v>
      </c>
      <c r="G66" s="196">
        <v>7000</v>
      </c>
      <c r="H66" s="196">
        <v>500</v>
      </c>
      <c r="I66" s="194"/>
      <c r="J66" s="196">
        <v>500</v>
      </c>
      <c r="K66" s="197" t="s">
        <v>105</v>
      </c>
      <c r="L66" s="241">
        <v>43070</v>
      </c>
      <c r="M66" s="197" t="s">
        <v>4990</v>
      </c>
      <c r="N66" s="197" t="s">
        <v>4256</v>
      </c>
      <c r="O66" s="194" t="s">
        <v>1087</v>
      </c>
      <c r="P66" s="195" t="s">
        <v>4991</v>
      </c>
      <c r="Q66" s="195"/>
      <c r="R66" s="241">
        <v>43070</v>
      </c>
      <c r="S66" s="194" t="s">
        <v>1180</v>
      </c>
      <c r="T66" s="197"/>
      <c r="U66" s="216"/>
    </row>
    <row r="67" spans="1:21" s="150" customFormat="1" ht="105" customHeight="1">
      <c r="A67" s="194">
        <v>61</v>
      </c>
      <c r="B67" s="1332" t="s">
        <v>2524</v>
      </c>
      <c r="C67" s="1332"/>
      <c r="D67" s="195" t="s">
        <v>2525</v>
      </c>
      <c r="E67" s="196" t="s">
        <v>208</v>
      </c>
      <c r="F67" s="196">
        <v>1026</v>
      </c>
      <c r="G67" s="196">
        <v>826</v>
      </c>
      <c r="H67" s="196">
        <v>200</v>
      </c>
      <c r="I67" s="194"/>
      <c r="J67" s="196">
        <v>200</v>
      </c>
      <c r="K67" s="197" t="s">
        <v>105</v>
      </c>
      <c r="L67" s="241">
        <v>43070</v>
      </c>
      <c r="M67" s="197" t="s">
        <v>4990</v>
      </c>
      <c r="N67" s="197" t="s">
        <v>4256</v>
      </c>
      <c r="O67" s="194" t="s">
        <v>1087</v>
      </c>
      <c r="P67" s="195" t="s">
        <v>4992</v>
      </c>
      <c r="Q67" s="195"/>
      <c r="R67" s="241">
        <v>43070</v>
      </c>
      <c r="S67" s="194" t="s">
        <v>1180</v>
      </c>
      <c r="T67" s="197"/>
      <c r="U67" s="216"/>
    </row>
    <row r="68" spans="1:21" s="150" customFormat="1" ht="86.25" customHeight="1">
      <c r="A68" s="194">
        <v>62</v>
      </c>
      <c r="B68" s="1332" t="s">
        <v>3089</v>
      </c>
      <c r="C68" s="1332"/>
      <c r="D68" s="195" t="s">
        <v>3090</v>
      </c>
      <c r="E68" s="196" t="s">
        <v>208</v>
      </c>
      <c r="F68" s="196">
        <v>2490</v>
      </c>
      <c r="G68" s="196"/>
      <c r="H68" s="196">
        <v>100</v>
      </c>
      <c r="I68" s="194">
        <v>100</v>
      </c>
      <c r="J68" s="196"/>
      <c r="K68" s="197" t="s">
        <v>4993</v>
      </c>
      <c r="L68" s="241">
        <v>43070</v>
      </c>
      <c r="M68" s="197" t="s">
        <v>4990</v>
      </c>
      <c r="N68" s="197" t="s">
        <v>4256</v>
      </c>
      <c r="O68" s="194" t="s">
        <v>1087</v>
      </c>
      <c r="P68" s="195" t="s">
        <v>4991</v>
      </c>
      <c r="Q68" s="195"/>
      <c r="R68" s="241">
        <v>43070</v>
      </c>
      <c r="S68" s="194" t="s">
        <v>1180</v>
      </c>
      <c r="T68" s="197"/>
      <c r="U68" s="216"/>
    </row>
    <row r="69" spans="1:21" s="150" customFormat="1" ht="101.25" customHeight="1">
      <c r="A69" s="194">
        <v>63</v>
      </c>
      <c r="B69" s="1332" t="s">
        <v>4994</v>
      </c>
      <c r="C69" s="1332"/>
      <c r="D69" s="195" t="s">
        <v>4995</v>
      </c>
      <c r="E69" s="196" t="s">
        <v>208</v>
      </c>
      <c r="F69" s="196">
        <v>31600</v>
      </c>
      <c r="G69" s="196">
        <v>10160</v>
      </c>
      <c r="H69" s="196">
        <f>F69-G69</f>
        <v>21440</v>
      </c>
      <c r="I69" s="194"/>
      <c r="J69" s="196">
        <f>H69</f>
        <v>21440</v>
      </c>
      <c r="K69" s="197" t="s">
        <v>105</v>
      </c>
      <c r="L69" s="222" t="s">
        <v>36</v>
      </c>
      <c r="M69" s="197" t="s">
        <v>632</v>
      </c>
      <c r="N69" s="197" t="s">
        <v>4957</v>
      </c>
      <c r="O69" s="194" t="s">
        <v>1087</v>
      </c>
      <c r="P69" s="195" t="s">
        <v>4962</v>
      </c>
      <c r="Q69" s="195"/>
      <c r="R69" s="222" t="s">
        <v>36</v>
      </c>
      <c r="S69" s="194" t="s">
        <v>1180</v>
      </c>
      <c r="T69" s="197"/>
      <c r="U69" s="216"/>
    </row>
    <row r="70" spans="1:21" s="152" customFormat="1" ht="127.5" customHeight="1">
      <c r="A70" s="187">
        <v>64</v>
      </c>
      <c r="B70" s="1338" t="s">
        <v>2555</v>
      </c>
      <c r="C70" s="1338"/>
      <c r="D70" s="188" t="s">
        <v>2556</v>
      </c>
      <c r="E70" s="189" t="s">
        <v>2557</v>
      </c>
      <c r="F70" s="189">
        <v>50000</v>
      </c>
      <c r="G70" s="189"/>
      <c r="H70" s="189"/>
      <c r="I70" s="189"/>
      <c r="J70" s="189"/>
      <c r="K70" s="188"/>
      <c r="L70" s="221">
        <v>43070</v>
      </c>
      <c r="M70" s="190"/>
      <c r="N70" s="204" t="s">
        <v>116</v>
      </c>
      <c r="O70" s="207"/>
      <c r="P70" s="204" t="s">
        <v>4996</v>
      </c>
      <c r="Q70" s="204" t="s">
        <v>4997</v>
      </c>
      <c r="R70" s="221">
        <v>43070</v>
      </c>
      <c r="S70" s="187" t="s">
        <v>1399</v>
      </c>
      <c r="T70" s="188" t="s">
        <v>4998</v>
      </c>
      <c r="U70" s="215"/>
    </row>
    <row r="71" spans="1:21" s="297" customFormat="1" ht="96" customHeight="1">
      <c r="A71" s="307">
        <v>65</v>
      </c>
      <c r="B71" s="1335" t="s">
        <v>4999</v>
      </c>
      <c r="C71" s="1335"/>
      <c r="D71" s="308" t="s">
        <v>5000</v>
      </c>
      <c r="E71" s="309" t="s">
        <v>64</v>
      </c>
      <c r="F71" s="309">
        <v>14593</v>
      </c>
      <c r="G71" s="309">
        <v>230</v>
      </c>
      <c r="H71" s="309">
        <v>10000</v>
      </c>
      <c r="I71" s="309">
        <v>0</v>
      </c>
      <c r="J71" s="313">
        <v>10000</v>
      </c>
      <c r="K71" s="308" t="s">
        <v>5001</v>
      </c>
      <c r="L71" s="344" t="s">
        <v>5002</v>
      </c>
      <c r="M71" s="308" t="s">
        <v>5003</v>
      </c>
      <c r="N71" s="308" t="s">
        <v>5004</v>
      </c>
      <c r="O71" s="308" t="s">
        <v>1093</v>
      </c>
      <c r="P71" s="308" t="s">
        <v>3815</v>
      </c>
      <c r="Q71" s="308"/>
      <c r="R71" s="344" t="s">
        <v>5002</v>
      </c>
      <c r="S71" s="309" t="s">
        <v>5005</v>
      </c>
      <c r="T71" s="350"/>
      <c r="U71" s="313"/>
    </row>
    <row r="72" spans="1:21" s="136" customFormat="1" ht="138.75" customHeight="1">
      <c r="A72" s="187">
        <v>66</v>
      </c>
      <c r="B72" s="1338" t="s">
        <v>4070</v>
      </c>
      <c r="C72" s="1338"/>
      <c r="D72" s="188" t="s">
        <v>4071</v>
      </c>
      <c r="E72" s="189" t="s">
        <v>233</v>
      </c>
      <c r="F72" s="189">
        <v>22000</v>
      </c>
      <c r="G72" s="189"/>
      <c r="H72" s="189"/>
      <c r="I72" s="189"/>
      <c r="J72" s="189"/>
      <c r="K72" s="188"/>
      <c r="L72" s="187" t="s">
        <v>646</v>
      </c>
      <c r="M72" s="190"/>
      <c r="N72" s="204" t="s">
        <v>116</v>
      </c>
      <c r="O72" s="207"/>
      <c r="P72" s="204"/>
      <c r="Q72" s="204"/>
      <c r="R72" s="187" t="s">
        <v>646</v>
      </c>
      <c r="S72" s="187" t="s">
        <v>4075</v>
      </c>
      <c r="T72" s="190" t="s">
        <v>5006</v>
      </c>
      <c r="U72" s="215"/>
    </row>
    <row r="73" spans="1:21" s="291" customFormat="1" ht="183.75" customHeight="1">
      <c r="A73" s="307">
        <v>67</v>
      </c>
      <c r="B73" s="1336" t="s">
        <v>5007</v>
      </c>
      <c r="C73" s="1336"/>
      <c r="D73" s="310" t="s">
        <v>5008</v>
      </c>
      <c r="E73" s="307" t="s">
        <v>34</v>
      </c>
      <c r="F73" s="307">
        <v>7691</v>
      </c>
      <c r="G73" s="307">
        <v>1530</v>
      </c>
      <c r="H73" s="307">
        <v>6161</v>
      </c>
      <c r="I73" s="307">
        <v>0</v>
      </c>
      <c r="J73" s="307"/>
      <c r="K73" s="310" t="s">
        <v>105</v>
      </c>
      <c r="L73" s="322" t="s">
        <v>1158</v>
      </c>
      <c r="M73" s="323"/>
      <c r="N73" s="310"/>
      <c r="O73" s="307"/>
      <c r="P73" s="310"/>
      <c r="Q73" s="310"/>
      <c r="R73" s="322" t="s">
        <v>1158</v>
      </c>
      <c r="S73" s="307" t="s">
        <v>5009</v>
      </c>
      <c r="T73" s="310"/>
      <c r="U73" s="313"/>
    </row>
    <row r="74" spans="1:21" s="134" customFormat="1" ht="97.5" customHeight="1">
      <c r="A74" s="187">
        <v>68</v>
      </c>
      <c r="B74" s="1337" t="s">
        <v>2409</v>
      </c>
      <c r="C74" s="1337"/>
      <c r="D74" s="188" t="s">
        <v>2410</v>
      </c>
      <c r="E74" s="189" t="s">
        <v>2037</v>
      </c>
      <c r="F74" s="189">
        <v>560000</v>
      </c>
      <c r="G74" s="189"/>
      <c r="H74" s="189"/>
      <c r="I74" s="189"/>
      <c r="J74" s="189"/>
      <c r="K74" s="188"/>
      <c r="L74" s="202" t="s">
        <v>36</v>
      </c>
      <c r="M74" s="203"/>
      <c r="N74" s="204" t="s">
        <v>38</v>
      </c>
      <c r="O74" s="207"/>
      <c r="P74" s="204"/>
      <c r="Q74" s="204"/>
      <c r="R74" s="202" t="s">
        <v>36</v>
      </c>
      <c r="S74" s="189" t="s">
        <v>1399</v>
      </c>
      <c r="T74" s="190"/>
      <c r="U74" s="215"/>
    </row>
    <row r="75" spans="1:21" s="152" customFormat="1" ht="123" customHeight="1">
      <c r="A75" s="187">
        <v>69</v>
      </c>
      <c r="B75" s="1337" t="s">
        <v>2406</v>
      </c>
      <c r="C75" s="1337"/>
      <c r="D75" s="190" t="s">
        <v>2407</v>
      </c>
      <c r="E75" s="187" t="s">
        <v>599</v>
      </c>
      <c r="F75" s="187">
        <v>40332</v>
      </c>
      <c r="G75" s="187">
        <v>11000</v>
      </c>
      <c r="H75" s="187"/>
      <c r="I75" s="187"/>
      <c r="J75" s="187"/>
      <c r="K75" s="190"/>
      <c r="L75" s="202" t="s">
        <v>36</v>
      </c>
      <c r="M75" s="203"/>
      <c r="N75" s="204" t="s">
        <v>5010</v>
      </c>
      <c r="O75" s="207"/>
      <c r="P75" s="204" t="s">
        <v>5011</v>
      </c>
      <c r="Q75" s="204" t="s">
        <v>5012</v>
      </c>
      <c r="R75" s="202" t="s">
        <v>36</v>
      </c>
      <c r="S75" s="187" t="s">
        <v>1399</v>
      </c>
      <c r="T75" s="190" t="s">
        <v>5013</v>
      </c>
      <c r="U75" s="215"/>
    </row>
    <row r="76" spans="1:21" s="134" customFormat="1" ht="78.75" customHeight="1">
      <c r="A76" s="187">
        <v>70</v>
      </c>
      <c r="B76" s="1337" t="s">
        <v>2412</v>
      </c>
      <c r="C76" s="1337"/>
      <c r="D76" s="190" t="s">
        <v>2413</v>
      </c>
      <c r="E76" s="187" t="s">
        <v>883</v>
      </c>
      <c r="F76" s="187">
        <v>20000</v>
      </c>
      <c r="G76" s="187"/>
      <c r="H76" s="187"/>
      <c r="I76" s="187"/>
      <c r="J76" s="187"/>
      <c r="K76" s="190"/>
      <c r="L76" s="208" t="s">
        <v>1158</v>
      </c>
      <c r="M76" s="203"/>
      <c r="N76" s="204" t="s">
        <v>38</v>
      </c>
      <c r="O76" s="207"/>
      <c r="P76" s="204"/>
      <c r="Q76" s="204"/>
      <c r="R76" s="208" t="s">
        <v>1158</v>
      </c>
      <c r="S76" s="187" t="s">
        <v>1399</v>
      </c>
      <c r="T76" s="190"/>
      <c r="U76" s="215"/>
    </row>
    <row r="77" spans="1:21" s="136" customFormat="1" ht="90" customHeight="1">
      <c r="A77" s="187">
        <v>71</v>
      </c>
      <c r="B77" s="1337" t="s">
        <v>2419</v>
      </c>
      <c r="C77" s="1337"/>
      <c r="D77" s="188" t="s">
        <v>2420</v>
      </c>
      <c r="E77" s="189" t="s">
        <v>883</v>
      </c>
      <c r="F77" s="189">
        <v>5000</v>
      </c>
      <c r="G77" s="189"/>
      <c r="H77" s="189"/>
      <c r="I77" s="189"/>
      <c r="J77" s="189"/>
      <c r="K77" s="188"/>
      <c r="L77" s="187" t="s">
        <v>36</v>
      </c>
      <c r="M77" s="190"/>
      <c r="N77" s="204" t="s">
        <v>38</v>
      </c>
      <c r="O77" s="207"/>
      <c r="P77" s="204"/>
      <c r="Q77" s="204"/>
      <c r="R77" s="187" t="s">
        <v>36</v>
      </c>
      <c r="S77" s="189" t="s">
        <v>1083</v>
      </c>
      <c r="T77" s="190"/>
      <c r="U77" s="215"/>
    </row>
    <row r="78" spans="1:21" s="136" customFormat="1" ht="90" customHeight="1">
      <c r="A78" s="187">
        <v>72</v>
      </c>
      <c r="B78" s="1337" t="s">
        <v>3771</v>
      </c>
      <c r="C78" s="1337"/>
      <c r="D78" s="188" t="s">
        <v>3772</v>
      </c>
      <c r="E78" s="189" t="s">
        <v>883</v>
      </c>
      <c r="F78" s="189">
        <v>20000</v>
      </c>
      <c r="G78" s="189"/>
      <c r="H78" s="189"/>
      <c r="I78" s="189"/>
      <c r="J78" s="189"/>
      <c r="K78" s="188"/>
      <c r="L78" s="187" t="s">
        <v>36</v>
      </c>
      <c r="M78" s="190"/>
      <c r="N78" s="204" t="s">
        <v>3773</v>
      </c>
      <c r="O78" s="207"/>
      <c r="P78" s="204"/>
      <c r="Q78" s="204"/>
      <c r="R78" s="187" t="s">
        <v>36</v>
      </c>
      <c r="S78" s="189" t="s">
        <v>1194</v>
      </c>
      <c r="T78" s="190"/>
      <c r="U78" s="215"/>
    </row>
    <row r="79" spans="1:21" s="152" customFormat="1" ht="129" customHeight="1">
      <c r="A79" s="194">
        <v>73</v>
      </c>
      <c r="B79" s="1332" t="s">
        <v>2422</v>
      </c>
      <c r="C79" s="1332"/>
      <c r="D79" s="195" t="s">
        <v>2423</v>
      </c>
      <c r="E79" s="196" t="s">
        <v>208</v>
      </c>
      <c r="F79" s="196">
        <v>3000</v>
      </c>
      <c r="G79" s="196">
        <v>1000</v>
      </c>
      <c r="H79" s="196">
        <v>2000</v>
      </c>
      <c r="I79" s="196"/>
      <c r="J79" s="196"/>
      <c r="K79" s="197" t="s">
        <v>105</v>
      </c>
      <c r="L79" s="241">
        <v>43070</v>
      </c>
      <c r="M79" s="197"/>
      <c r="N79" s="213" t="s">
        <v>3775</v>
      </c>
      <c r="O79" s="214"/>
      <c r="P79" s="213" t="s">
        <v>5014</v>
      </c>
      <c r="Q79" s="213"/>
      <c r="R79" s="241">
        <v>43070</v>
      </c>
      <c r="S79" s="194" t="s">
        <v>1194</v>
      </c>
      <c r="T79" s="197"/>
      <c r="U79" s="216"/>
    </row>
    <row r="80" spans="1:21" s="152" customFormat="1" ht="118.5" customHeight="1">
      <c r="A80" s="194">
        <v>74</v>
      </c>
      <c r="B80" s="1332" t="s">
        <v>2424</v>
      </c>
      <c r="C80" s="1332"/>
      <c r="D80" s="195" t="s">
        <v>2425</v>
      </c>
      <c r="E80" s="196" t="s">
        <v>1813</v>
      </c>
      <c r="F80" s="196">
        <v>12500</v>
      </c>
      <c r="G80" s="196">
        <v>883</v>
      </c>
      <c r="H80" s="196">
        <v>11617</v>
      </c>
      <c r="I80" s="196"/>
      <c r="J80" s="196"/>
      <c r="K80" s="197" t="s">
        <v>105</v>
      </c>
      <c r="L80" s="196" t="s">
        <v>36</v>
      </c>
      <c r="M80" s="195"/>
      <c r="N80" s="213" t="s">
        <v>3778</v>
      </c>
      <c r="O80" s="214"/>
      <c r="P80" s="213" t="s">
        <v>5015</v>
      </c>
      <c r="Q80" s="213"/>
      <c r="R80" s="196" t="s">
        <v>36</v>
      </c>
      <c r="S80" s="196" t="s">
        <v>1194</v>
      </c>
      <c r="T80" s="195"/>
      <c r="U80" s="216"/>
    </row>
    <row r="81" spans="1:21" s="286" customFormat="1" ht="123.75" customHeight="1">
      <c r="A81" s="307">
        <v>75</v>
      </c>
      <c r="B81" s="1335" t="s">
        <v>719</v>
      </c>
      <c r="C81" s="308" t="s">
        <v>4113</v>
      </c>
      <c r="D81" s="338" t="s">
        <v>5016</v>
      </c>
      <c r="E81" s="339" t="s">
        <v>599</v>
      </c>
      <c r="F81" s="339">
        <v>50000</v>
      </c>
      <c r="G81" s="339"/>
      <c r="H81" s="339"/>
      <c r="I81" s="339"/>
      <c r="J81" s="339"/>
      <c r="K81" s="338"/>
      <c r="L81" s="316" t="s">
        <v>36</v>
      </c>
      <c r="M81" s="317"/>
      <c r="N81" s="318" t="s">
        <v>3390</v>
      </c>
      <c r="O81" s="321"/>
      <c r="P81" s="318"/>
      <c r="Q81" s="318"/>
      <c r="R81" s="316" t="s">
        <v>36</v>
      </c>
      <c r="S81" s="309" t="s">
        <v>1194</v>
      </c>
      <c r="T81" s="310"/>
      <c r="U81" s="313"/>
    </row>
    <row r="82" spans="1:21" s="299" customFormat="1" ht="137.25" customHeight="1">
      <c r="A82" s="307">
        <v>76</v>
      </c>
      <c r="B82" s="1335"/>
      <c r="C82" s="308" t="s">
        <v>4120</v>
      </c>
      <c r="D82" s="308" t="s">
        <v>5017</v>
      </c>
      <c r="E82" s="309" t="s">
        <v>883</v>
      </c>
      <c r="F82" s="309">
        <v>47600</v>
      </c>
      <c r="G82" s="309">
        <v>24800</v>
      </c>
      <c r="H82" s="309">
        <v>1500</v>
      </c>
      <c r="I82" s="309"/>
      <c r="J82" s="309">
        <v>1500</v>
      </c>
      <c r="K82" s="310" t="s">
        <v>5017</v>
      </c>
      <c r="L82" s="325" t="s">
        <v>36</v>
      </c>
      <c r="M82" s="342" t="s">
        <v>5018</v>
      </c>
      <c r="N82" s="324" t="s">
        <v>5019</v>
      </c>
      <c r="O82" s="330" t="s">
        <v>1091</v>
      </c>
      <c r="P82" s="342" t="s">
        <v>5020</v>
      </c>
      <c r="Q82" s="308" t="s">
        <v>5021</v>
      </c>
      <c r="R82" s="325" t="s">
        <v>36</v>
      </c>
      <c r="S82" s="307" t="s">
        <v>5022</v>
      </c>
      <c r="T82" s="310"/>
      <c r="U82" s="313"/>
    </row>
    <row r="83" spans="1:21" s="150" customFormat="1" ht="97.5" customHeight="1">
      <c r="A83" s="194">
        <v>77</v>
      </c>
      <c r="B83" s="1344" t="s">
        <v>2543</v>
      </c>
      <c r="C83" s="1344"/>
      <c r="D83" s="197" t="s">
        <v>2544</v>
      </c>
      <c r="E83" s="194" t="s">
        <v>34</v>
      </c>
      <c r="F83" s="196">
        <v>2000</v>
      </c>
      <c r="G83" s="196">
        <v>100</v>
      </c>
      <c r="H83" s="196">
        <v>1900</v>
      </c>
      <c r="I83" s="196">
        <v>1900</v>
      </c>
      <c r="J83" s="196">
        <v>0</v>
      </c>
      <c r="K83" s="195" t="s">
        <v>2047</v>
      </c>
      <c r="L83" s="211">
        <v>43160</v>
      </c>
      <c r="M83" s="212"/>
      <c r="N83" s="213" t="s">
        <v>38</v>
      </c>
      <c r="O83" s="214"/>
      <c r="P83" s="213"/>
      <c r="Q83" s="213"/>
      <c r="R83" s="211">
        <v>43160</v>
      </c>
      <c r="S83" s="196" t="s">
        <v>3893</v>
      </c>
      <c r="T83" s="195"/>
      <c r="U83" s="216"/>
    </row>
    <row r="84" spans="1:21" s="286" customFormat="1" ht="189" customHeight="1">
      <c r="A84" s="307">
        <v>78</v>
      </c>
      <c r="B84" s="1335" t="s">
        <v>5023</v>
      </c>
      <c r="C84" s="308" t="s">
        <v>4058</v>
      </c>
      <c r="D84" s="308" t="s">
        <v>5024</v>
      </c>
      <c r="E84" s="309" t="s">
        <v>208</v>
      </c>
      <c r="F84" s="309">
        <v>6000</v>
      </c>
      <c r="G84" s="309">
        <v>1200</v>
      </c>
      <c r="H84" s="309">
        <v>2700</v>
      </c>
      <c r="I84" s="309">
        <v>2700</v>
      </c>
      <c r="J84" s="309">
        <v>0</v>
      </c>
      <c r="K84" s="308" t="s">
        <v>457</v>
      </c>
      <c r="L84" s="316">
        <v>43070</v>
      </c>
      <c r="M84" s="317" t="s">
        <v>5025</v>
      </c>
      <c r="N84" s="318" t="s">
        <v>4060</v>
      </c>
      <c r="O84" s="321" t="s">
        <v>5026</v>
      </c>
      <c r="P84" s="318" t="s">
        <v>5027</v>
      </c>
      <c r="Q84" s="318" t="s">
        <v>5028</v>
      </c>
      <c r="R84" s="316">
        <v>43070</v>
      </c>
      <c r="S84" s="309" t="s">
        <v>5029</v>
      </c>
      <c r="T84" s="308" t="s">
        <v>4886</v>
      </c>
      <c r="U84" s="313"/>
    </row>
    <row r="85" spans="1:21" s="286" customFormat="1" ht="106.5" customHeight="1">
      <c r="A85" s="307">
        <v>79</v>
      </c>
      <c r="B85" s="1335"/>
      <c r="C85" s="308" t="s">
        <v>4062</v>
      </c>
      <c r="D85" s="308" t="s">
        <v>5030</v>
      </c>
      <c r="E85" s="309" t="s">
        <v>64</v>
      </c>
      <c r="F85" s="309">
        <v>4727</v>
      </c>
      <c r="G85" s="309">
        <v>200</v>
      </c>
      <c r="H85" s="309">
        <v>300</v>
      </c>
      <c r="I85" s="309">
        <v>300</v>
      </c>
      <c r="J85" s="309">
        <v>0</v>
      </c>
      <c r="K85" s="308" t="s">
        <v>5031</v>
      </c>
      <c r="L85" s="316" t="s">
        <v>646</v>
      </c>
      <c r="M85" s="317" t="s">
        <v>5032</v>
      </c>
      <c r="N85" s="318" t="s">
        <v>38</v>
      </c>
      <c r="O85" s="321" t="s">
        <v>5033</v>
      </c>
      <c r="P85" s="318" t="s">
        <v>5034</v>
      </c>
      <c r="Q85" s="318" t="s">
        <v>5035</v>
      </c>
      <c r="R85" s="316" t="s">
        <v>646</v>
      </c>
      <c r="S85" s="309" t="s">
        <v>5036</v>
      </c>
      <c r="T85" s="308"/>
      <c r="U85" s="313"/>
    </row>
    <row r="86" spans="1:21" s="286" customFormat="1" ht="179.25" customHeight="1">
      <c r="A86" s="307">
        <v>80</v>
      </c>
      <c r="B86" s="1335" t="s">
        <v>2801</v>
      </c>
      <c r="C86" s="308" t="s">
        <v>5037</v>
      </c>
      <c r="D86" s="308" t="s">
        <v>5038</v>
      </c>
      <c r="E86" s="309" t="s">
        <v>34</v>
      </c>
      <c r="F86" s="309">
        <v>1000</v>
      </c>
      <c r="G86" s="309">
        <v>25</v>
      </c>
      <c r="H86" s="309">
        <v>975</v>
      </c>
      <c r="I86" s="309"/>
      <c r="J86" s="309">
        <v>975</v>
      </c>
      <c r="K86" s="308" t="s">
        <v>2047</v>
      </c>
      <c r="L86" s="316">
        <v>43221</v>
      </c>
      <c r="M86" s="317"/>
      <c r="N86" s="318" t="s">
        <v>5039</v>
      </c>
      <c r="O86" s="321" t="s">
        <v>1082</v>
      </c>
      <c r="P86" s="318" t="s">
        <v>5040</v>
      </c>
      <c r="Q86" s="318" t="s">
        <v>5041</v>
      </c>
      <c r="R86" s="316">
        <v>43221</v>
      </c>
      <c r="S86" s="309" t="s">
        <v>4159</v>
      </c>
      <c r="T86" s="308" t="s">
        <v>2804</v>
      </c>
      <c r="U86" s="313"/>
    </row>
    <row r="87" spans="1:21" s="289" customFormat="1" ht="124.5" customHeight="1">
      <c r="A87" s="307">
        <v>81</v>
      </c>
      <c r="B87" s="1335"/>
      <c r="C87" s="308" t="s">
        <v>4164</v>
      </c>
      <c r="D87" s="308" t="s">
        <v>5042</v>
      </c>
      <c r="E87" s="309" t="s">
        <v>233</v>
      </c>
      <c r="F87" s="309">
        <v>10000</v>
      </c>
      <c r="G87" s="309"/>
      <c r="H87" s="309"/>
      <c r="I87" s="309"/>
      <c r="J87" s="309"/>
      <c r="K87" s="308"/>
      <c r="L87" s="316" t="s">
        <v>646</v>
      </c>
      <c r="M87" s="317"/>
      <c r="N87" s="318" t="s">
        <v>4166</v>
      </c>
      <c r="O87" s="321"/>
      <c r="P87" s="318"/>
      <c r="Q87" s="318"/>
      <c r="R87" s="316" t="s">
        <v>646</v>
      </c>
      <c r="S87" s="309" t="s">
        <v>4170</v>
      </c>
      <c r="T87" s="308" t="s">
        <v>5043</v>
      </c>
      <c r="U87" s="313" t="s">
        <v>4814</v>
      </c>
    </row>
    <row r="88" spans="1:21" s="291" customFormat="1" ht="171" customHeight="1">
      <c r="A88" s="307">
        <v>82</v>
      </c>
      <c r="B88" s="1335"/>
      <c r="C88" s="308" t="s">
        <v>4171</v>
      </c>
      <c r="D88" s="308" t="s">
        <v>5044</v>
      </c>
      <c r="E88" s="309" t="s">
        <v>208</v>
      </c>
      <c r="F88" s="309">
        <v>1500</v>
      </c>
      <c r="G88" s="309">
        <v>50</v>
      </c>
      <c r="H88" s="309">
        <v>1450</v>
      </c>
      <c r="I88" s="309"/>
      <c r="J88" s="309">
        <v>1450</v>
      </c>
      <c r="K88" s="308" t="s">
        <v>2047</v>
      </c>
      <c r="L88" s="316">
        <v>43101</v>
      </c>
      <c r="M88" s="317"/>
      <c r="N88" s="318" t="s">
        <v>5045</v>
      </c>
      <c r="O88" s="321" t="s">
        <v>1082</v>
      </c>
      <c r="P88" s="318" t="s">
        <v>5046</v>
      </c>
      <c r="Q88" s="318" t="s">
        <v>5047</v>
      </c>
      <c r="R88" s="316">
        <v>43101</v>
      </c>
      <c r="S88" s="309" t="s">
        <v>4175</v>
      </c>
      <c r="T88" s="308" t="s">
        <v>5043</v>
      </c>
      <c r="U88" s="313"/>
    </row>
    <row r="89" spans="1:21" s="297" customFormat="1" ht="186" customHeight="1">
      <c r="A89" s="307">
        <v>83</v>
      </c>
      <c r="B89" s="1335" t="s">
        <v>2737</v>
      </c>
      <c r="C89" s="1335"/>
      <c r="D89" s="308" t="s">
        <v>5048</v>
      </c>
      <c r="E89" s="309" t="s">
        <v>48</v>
      </c>
      <c r="F89" s="309">
        <v>25731</v>
      </c>
      <c r="G89" s="309">
        <v>7958</v>
      </c>
      <c r="H89" s="309">
        <v>10000</v>
      </c>
      <c r="I89" s="307">
        <v>10000</v>
      </c>
      <c r="J89" s="307">
        <v>0</v>
      </c>
      <c r="K89" s="310" t="s">
        <v>5049</v>
      </c>
      <c r="L89" s="345" t="s">
        <v>36</v>
      </c>
      <c r="M89" s="310"/>
      <c r="N89" s="310" t="s">
        <v>5050</v>
      </c>
      <c r="O89" s="307" t="s">
        <v>5051</v>
      </c>
      <c r="P89" s="308" t="s">
        <v>5052</v>
      </c>
      <c r="Q89" s="308" t="s">
        <v>5053</v>
      </c>
      <c r="R89" s="345" t="s">
        <v>36</v>
      </c>
      <c r="S89" s="309" t="s">
        <v>5054</v>
      </c>
      <c r="T89" s="310" t="s">
        <v>5055</v>
      </c>
      <c r="U89" s="313"/>
    </row>
    <row r="90" spans="1:21" s="153" customFormat="1" ht="54" customHeight="1">
      <c r="A90" s="184" t="s">
        <v>4284</v>
      </c>
      <c r="B90" s="1342" t="s">
        <v>4241</v>
      </c>
      <c r="C90" s="1342"/>
      <c r="D90" s="186" t="s">
        <v>5056</v>
      </c>
      <c r="E90" s="184"/>
      <c r="F90" s="185" t="e">
        <f>F91+F125+F146+F155+F163+F167+F173+F178+F182+F186</f>
        <v>#REF!</v>
      </c>
      <c r="G90" s="185" t="e">
        <f>G91+G125+G146+G155+G163+G167+G173+G178+G182+G186</f>
        <v>#REF!</v>
      </c>
      <c r="H90" s="185" t="e">
        <f>H91+H125+H146+H155+H163+H167+H173+H178+H182+H186</f>
        <v>#REF!</v>
      </c>
      <c r="I90" s="201"/>
      <c r="J90" s="184"/>
      <c r="K90" s="186"/>
      <c r="L90" s="184"/>
      <c r="M90" s="186"/>
      <c r="N90" s="186"/>
      <c r="O90" s="184"/>
      <c r="P90" s="186"/>
      <c r="Q90" s="186"/>
      <c r="R90" s="184"/>
      <c r="S90" s="184"/>
      <c r="T90" s="186"/>
      <c r="U90" s="247"/>
    </row>
    <row r="91" spans="1:21" s="153" customFormat="1" ht="54" customHeight="1">
      <c r="A91" s="228" t="s">
        <v>27</v>
      </c>
      <c r="B91" s="234" t="s">
        <v>5057</v>
      </c>
      <c r="C91" s="234"/>
      <c r="D91" s="235"/>
      <c r="E91" s="201"/>
      <c r="F91" s="185" t="e">
        <f>F92+F94+#REF!+#REF!+#REF!+#REF!+#REF!+#REF!+#REF!+#REF!+F123</f>
        <v>#REF!</v>
      </c>
      <c r="G91" s="185" t="e">
        <f>G92+G94+#REF!+#REF!+#REF!+#REF!+#REF!+#REF!+#REF!+#REF!+G123</f>
        <v>#REF!</v>
      </c>
      <c r="H91" s="185" t="e">
        <f>H92+H94+#REF!+#REF!+#REF!+#REF!+#REF!+#REF!+#REF!+#REF!+H123</f>
        <v>#REF!</v>
      </c>
      <c r="I91" s="184"/>
      <c r="J91" s="184"/>
      <c r="K91" s="186"/>
      <c r="L91" s="184"/>
      <c r="M91" s="186"/>
      <c r="N91" s="186"/>
      <c r="O91" s="184"/>
      <c r="P91" s="186"/>
      <c r="Q91" s="186"/>
      <c r="R91" s="184"/>
      <c r="S91" s="184"/>
      <c r="T91" s="186"/>
      <c r="U91" s="247"/>
    </row>
    <row r="92" spans="1:21" s="153" customFormat="1" ht="54" customHeight="1">
      <c r="A92" s="187"/>
      <c r="B92" s="1342" t="s">
        <v>5058</v>
      </c>
      <c r="C92" s="1342"/>
      <c r="D92" s="1342"/>
      <c r="E92" s="187"/>
      <c r="F92" s="185">
        <f>F93</f>
        <v>3000</v>
      </c>
      <c r="G92" s="185">
        <f>G93</f>
        <v>0</v>
      </c>
      <c r="H92" s="185">
        <f>H93</f>
        <v>0</v>
      </c>
      <c r="I92" s="244"/>
      <c r="J92" s="187"/>
      <c r="K92" s="190"/>
      <c r="L92" s="187"/>
      <c r="M92" s="190"/>
      <c r="N92" s="190"/>
      <c r="O92" s="187"/>
      <c r="P92" s="190"/>
      <c r="Q92" s="190"/>
      <c r="R92" s="187"/>
      <c r="S92" s="187"/>
      <c r="T92" s="190"/>
      <c r="U92" s="229"/>
    </row>
    <row r="93" spans="1:21" s="136" customFormat="1" ht="134.25" customHeight="1">
      <c r="A93" s="187">
        <v>1</v>
      </c>
      <c r="B93" s="1338" t="s">
        <v>5059</v>
      </c>
      <c r="C93" s="1338"/>
      <c r="D93" s="190" t="s">
        <v>5060</v>
      </c>
      <c r="E93" s="187" t="s">
        <v>88</v>
      </c>
      <c r="F93" s="189">
        <v>3000</v>
      </c>
      <c r="G93" s="244"/>
      <c r="H93" s="244"/>
      <c r="I93" s="244"/>
      <c r="J93" s="187"/>
      <c r="K93" s="190"/>
      <c r="L93" s="187"/>
      <c r="M93" s="190"/>
      <c r="N93" s="190"/>
      <c r="O93" s="187"/>
      <c r="P93" s="190"/>
      <c r="Q93" s="190"/>
      <c r="R93" s="187"/>
      <c r="S93" s="189" t="s">
        <v>5061</v>
      </c>
      <c r="T93" s="190"/>
      <c r="U93" s="189" t="s">
        <v>4814</v>
      </c>
    </row>
    <row r="94" spans="1:21" s="136" customFormat="1" ht="40.5" customHeight="1">
      <c r="A94" s="187"/>
      <c r="B94" s="1342" t="s">
        <v>5062</v>
      </c>
      <c r="C94" s="1342"/>
      <c r="D94" s="1342"/>
      <c r="E94" s="187"/>
      <c r="F94" s="185">
        <f>SUM(F95:F97)</f>
        <v>49196</v>
      </c>
      <c r="G94" s="185">
        <f>SUM(G95:G97)</f>
        <v>0</v>
      </c>
      <c r="H94" s="185">
        <f>SUM(H95:H97)</f>
        <v>3031</v>
      </c>
      <c r="I94" s="244"/>
      <c r="J94" s="187"/>
      <c r="K94" s="190"/>
      <c r="L94" s="187"/>
      <c r="M94" s="190"/>
      <c r="N94" s="190"/>
      <c r="O94" s="187"/>
      <c r="P94" s="190"/>
      <c r="Q94" s="190"/>
      <c r="R94" s="187"/>
      <c r="S94" s="187"/>
      <c r="T94" s="190"/>
      <c r="U94" s="229"/>
    </row>
    <row r="95" spans="1:21" s="291" customFormat="1" ht="149.25" customHeight="1">
      <c r="A95" s="307">
        <v>2</v>
      </c>
      <c r="B95" s="1336" t="s">
        <v>2873</v>
      </c>
      <c r="C95" s="1336"/>
      <c r="D95" s="310" t="s">
        <v>5063</v>
      </c>
      <c r="E95" s="307" t="s">
        <v>253</v>
      </c>
      <c r="F95" s="340">
        <f>32915+12250</f>
        <v>45165</v>
      </c>
      <c r="G95" s="307"/>
      <c r="H95" s="307">
        <v>400</v>
      </c>
      <c r="I95" s="307">
        <v>400</v>
      </c>
      <c r="J95" s="309" t="s">
        <v>1269</v>
      </c>
      <c r="K95" s="310" t="s">
        <v>1911</v>
      </c>
      <c r="L95" s="307"/>
      <c r="M95" s="310" t="s">
        <v>99</v>
      </c>
      <c r="N95" s="310" t="s">
        <v>4253</v>
      </c>
      <c r="O95" s="313" t="s">
        <v>1082</v>
      </c>
      <c r="P95" s="308"/>
      <c r="Q95" s="308"/>
      <c r="R95" s="307"/>
      <c r="S95" s="309" t="s">
        <v>1820</v>
      </c>
      <c r="T95" s="310" t="s">
        <v>5064</v>
      </c>
      <c r="U95" s="309" t="s">
        <v>4814</v>
      </c>
    </row>
    <row r="96" spans="1:21" s="291" customFormat="1" ht="87" customHeight="1">
      <c r="A96" s="307">
        <v>5</v>
      </c>
      <c r="B96" s="1336" t="s">
        <v>5065</v>
      </c>
      <c r="C96" s="1336"/>
      <c r="D96" s="310" t="s">
        <v>5066</v>
      </c>
      <c r="E96" s="307" t="s">
        <v>88</v>
      </c>
      <c r="F96" s="309">
        <v>3400</v>
      </c>
      <c r="G96" s="341"/>
      <c r="H96" s="309">
        <v>2000</v>
      </c>
      <c r="I96" s="341"/>
      <c r="J96" s="307"/>
      <c r="K96" s="310"/>
      <c r="L96" s="307"/>
      <c r="M96" s="310"/>
      <c r="N96" s="310"/>
      <c r="O96" s="307"/>
      <c r="P96" s="310"/>
      <c r="Q96" s="310"/>
      <c r="R96" s="307"/>
      <c r="S96" s="309" t="s">
        <v>1399</v>
      </c>
      <c r="T96" s="310"/>
      <c r="U96" s="309" t="s">
        <v>4814</v>
      </c>
    </row>
    <row r="97" spans="1:21" s="291" customFormat="1" ht="297" customHeight="1">
      <c r="A97" s="307">
        <v>6</v>
      </c>
      <c r="B97" s="1336" t="s">
        <v>5067</v>
      </c>
      <c r="C97" s="1336"/>
      <c r="D97" s="310" t="s">
        <v>5068</v>
      </c>
      <c r="E97" s="307">
        <v>2018</v>
      </c>
      <c r="F97" s="309">
        <v>631</v>
      </c>
      <c r="G97" s="341"/>
      <c r="H97" s="309">
        <v>631</v>
      </c>
      <c r="I97" s="341"/>
      <c r="J97" s="307"/>
      <c r="K97" s="310"/>
      <c r="L97" s="307"/>
      <c r="M97" s="310"/>
      <c r="N97" s="310"/>
      <c r="O97" s="307"/>
      <c r="P97" s="310"/>
      <c r="Q97" s="310"/>
      <c r="R97" s="307"/>
      <c r="S97" s="309" t="s">
        <v>5069</v>
      </c>
      <c r="T97" s="310"/>
      <c r="U97" s="309" t="s">
        <v>4814</v>
      </c>
    </row>
    <row r="98" spans="1:21" s="291" customFormat="1" ht="92.25" customHeight="1">
      <c r="A98" s="307">
        <v>11</v>
      </c>
      <c r="B98" s="1336" t="s">
        <v>5070</v>
      </c>
      <c r="C98" s="1336"/>
      <c r="D98" s="308" t="s">
        <v>5071</v>
      </c>
      <c r="E98" s="309" t="s">
        <v>253</v>
      </c>
      <c r="F98" s="309">
        <v>20308</v>
      </c>
      <c r="G98" s="309">
        <v>20308</v>
      </c>
      <c r="H98" s="309"/>
      <c r="I98" s="309"/>
      <c r="J98" s="309"/>
      <c r="K98" s="346"/>
      <c r="L98" s="316" t="s">
        <v>1168</v>
      </c>
      <c r="M98" s="317"/>
      <c r="N98" s="309" t="s">
        <v>4393</v>
      </c>
      <c r="O98" s="309"/>
      <c r="P98" s="308"/>
      <c r="Q98" s="308"/>
      <c r="R98" s="316" t="s">
        <v>1168</v>
      </c>
      <c r="S98" s="309" t="s">
        <v>5072</v>
      </c>
      <c r="T98" s="308"/>
      <c r="U98" s="309" t="s">
        <v>4259</v>
      </c>
    </row>
    <row r="99" spans="1:21" s="291" customFormat="1" ht="90" customHeight="1">
      <c r="A99" s="307">
        <v>13</v>
      </c>
      <c r="B99" s="1336" t="s">
        <v>5073</v>
      </c>
      <c r="C99" s="1336"/>
      <c r="D99" s="310" t="s">
        <v>5074</v>
      </c>
      <c r="E99" s="307">
        <v>2018</v>
      </c>
      <c r="F99" s="307">
        <v>200</v>
      </c>
      <c r="G99" s="307"/>
      <c r="H99" s="307">
        <v>200</v>
      </c>
      <c r="I99" s="307"/>
      <c r="J99" s="307"/>
      <c r="K99" s="310"/>
      <c r="L99" s="307"/>
      <c r="M99" s="310"/>
      <c r="N99" s="310"/>
      <c r="O99" s="307"/>
      <c r="P99" s="310"/>
      <c r="Q99" s="310"/>
      <c r="R99" s="307"/>
      <c r="S99" s="307" t="s">
        <v>1399</v>
      </c>
      <c r="T99" s="310" t="s">
        <v>5075</v>
      </c>
      <c r="U99" s="309" t="s">
        <v>4814</v>
      </c>
    </row>
    <row r="100" spans="1:21" s="291" customFormat="1" ht="159" customHeight="1">
      <c r="A100" s="307">
        <v>14</v>
      </c>
      <c r="B100" s="1336" t="s">
        <v>2911</v>
      </c>
      <c r="C100" s="1336"/>
      <c r="D100" s="308" t="s">
        <v>2912</v>
      </c>
      <c r="E100" s="307">
        <v>2018</v>
      </c>
      <c r="F100" s="309">
        <v>3331</v>
      </c>
      <c r="G100" s="309"/>
      <c r="H100" s="309">
        <v>3331</v>
      </c>
      <c r="I100" s="309"/>
      <c r="J100" s="309"/>
      <c r="K100" s="308"/>
      <c r="L100" s="309"/>
      <c r="M100" s="308"/>
      <c r="N100" s="308"/>
      <c r="O100" s="309"/>
      <c r="P100" s="308"/>
      <c r="Q100" s="308"/>
      <c r="R100" s="309"/>
      <c r="S100" s="307" t="s">
        <v>1399</v>
      </c>
      <c r="T100" s="310"/>
      <c r="U100" s="309" t="s">
        <v>4284</v>
      </c>
    </row>
    <row r="101" spans="1:21" s="301" customFormat="1" ht="93" customHeight="1">
      <c r="A101" s="307">
        <v>18</v>
      </c>
      <c r="B101" s="1336" t="s">
        <v>5076</v>
      </c>
      <c r="C101" s="1336"/>
      <c r="D101" s="342" t="s">
        <v>5077</v>
      </c>
      <c r="E101" s="309">
        <v>2018</v>
      </c>
      <c r="F101" s="343">
        <v>840</v>
      </c>
      <c r="G101" s="343"/>
      <c r="H101" s="343">
        <v>840</v>
      </c>
      <c r="I101" s="343"/>
      <c r="J101" s="343">
        <v>0</v>
      </c>
      <c r="K101" s="342" t="s">
        <v>105</v>
      </c>
      <c r="L101" s="348">
        <v>43435</v>
      </c>
      <c r="M101" s="349"/>
      <c r="N101" s="342"/>
      <c r="O101" s="343"/>
      <c r="P101" s="342"/>
      <c r="Q101" s="342"/>
      <c r="R101" s="348">
        <v>43435</v>
      </c>
      <c r="S101" s="351" t="s">
        <v>1399</v>
      </c>
      <c r="T101" s="342" t="s">
        <v>5078</v>
      </c>
      <c r="U101" s="309" t="s">
        <v>4284</v>
      </c>
    </row>
    <row r="102" spans="1:21" s="301" customFormat="1" ht="108" customHeight="1">
      <c r="A102" s="307">
        <v>20</v>
      </c>
      <c r="B102" s="1336" t="s">
        <v>5079</v>
      </c>
      <c r="C102" s="1336"/>
      <c r="D102" s="310" t="s">
        <v>5080</v>
      </c>
      <c r="E102" s="307" t="s">
        <v>253</v>
      </c>
      <c r="F102" s="309">
        <v>12000</v>
      </c>
      <c r="G102" s="309"/>
      <c r="H102" s="309">
        <v>300</v>
      </c>
      <c r="I102" s="341"/>
      <c r="J102" s="307"/>
      <c r="K102" s="310" t="s">
        <v>1893</v>
      </c>
      <c r="L102" s="307"/>
      <c r="M102" s="310"/>
      <c r="N102" s="310"/>
      <c r="O102" s="307"/>
      <c r="P102" s="310" t="s">
        <v>5081</v>
      </c>
      <c r="Q102" s="310"/>
      <c r="R102" s="307"/>
      <c r="S102" s="307" t="s">
        <v>4856</v>
      </c>
      <c r="T102" s="310"/>
      <c r="U102" s="313" t="s">
        <v>4814</v>
      </c>
    </row>
    <row r="103" spans="1:21" s="291" customFormat="1" ht="85.5" customHeight="1">
      <c r="A103" s="307">
        <v>22</v>
      </c>
      <c r="B103" s="1336" t="s">
        <v>5082</v>
      </c>
      <c r="C103" s="1336"/>
      <c r="D103" s="323" t="s">
        <v>5083</v>
      </c>
      <c r="E103" s="322">
        <v>2018</v>
      </c>
      <c r="F103" s="322">
        <v>3622</v>
      </c>
      <c r="G103" s="309"/>
      <c r="H103" s="322">
        <v>3000</v>
      </c>
      <c r="I103" s="322">
        <v>500</v>
      </c>
      <c r="J103" s="307"/>
      <c r="K103" s="342" t="s">
        <v>105</v>
      </c>
      <c r="L103" s="307"/>
      <c r="M103" s="331"/>
      <c r="N103" s="308"/>
      <c r="O103" s="307" t="s">
        <v>5084</v>
      </c>
      <c r="P103" s="308"/>
      <c r="Q103" s="308"/>
      <c r="R103" s="307"/>
      <c r="S103" s="309" t="s">
        <v>1083</v>
      </c>
      <c r="T103" s="331"/>
      <c r="U103" s="313" t="s">
        <v>4814</v>
      </c>
    </row>
    <row r="104" spans="1:21" s="291" customFormat="1" ht="108.75" customHeight="1">
      <c r="A104" s="307">
        <v>23</v>
      </c>
      <c r="B104" s="1336" t="s">
        <v>5085</v>
      </c>
      <c r="C104" s="1336"/>
      <c r="D104" s="310" t="s">
        <v>5086</v>
      </c>
      <c r="E104" s="307" t="s">
        <v>253</v>
      </c>
      <c r="F104" s="307">
        <v>39947</v>
      </c>
      <c r="G104" s="309">
        <v>50</v>
      </c>
      <c r="H104" s="309">
        <v>3000</v>
      </c>
      <c r="I104" s="309">
        <v>3000</v>
      </c>
      <c r="J104" s="307"/>
      <c r="K104" s="310" t="s">
        <v>40</v>
      </c>
      <c r="L104" s="307"/>
      <c r="M104" s="331"/>
      <c r="N104" s="308"/>
      <c r="O104" s="313" t="s">
        <v>5087</v>
      </c>
      <c r="P104" s="308"/>
      <c r="Q104" s="308"/>
      <c r="R104" s="307"/>
      <c r="S104" s="309" t="s">
        <v>1083</v>
      </c>
      <c r="T104" s="331"/>
      <c r="U104" s="313" t="s">
        <v>4259</v>
      </c>
    </row>
    <row r="105" spans="1:21" s="291" customFormat="1" ht="108.75" customHeight="1">
      <c r="A105" s="307">
        <v>26</v>
      </c>
      <c r="B105" s="1336" t="s">
        <v>5088</v>
      </c>
      <c r="C105" s="1336"/>
      <c r="D105" s="310" t="s">
        <v>5089</v>
      </c>
      <c r="E105" s="307">
        <v>2018</v>
      </c>
      <c r="F105" s="309">
        <v>810</v>
      </c>
      <c r="G105" s="341"/>
      <c r="H105" s="309">
        <v>810</v>
      </c>
      <c r="I105" s="341"/>
      <c r="J105" s="307"/>
      <c r="K105" s="310"/>
      <c r="L105" s="307"/>
      <c r="M105" s="310"/>
      <c r="N105" s="310"/>
      <c r="O105" s="307"/>
      <c r="P105" s="310"/>
      <c r="Q105" s="310"/>
      <c r="R105" s="307"/>
      <c r="S105" s="307" t="s">
        <v>1083</v>
      </c>
      <c r="T105" s="310"/>
      <c r="U105" s="313" t="s">
        <v>4814</v>
      </c>
    </row>
    <row r="106" spans="1:21" s="291" customFormat="1" ht="96.75" customHeight="1">
      <c r="A106" s="307">
        <v>30</v>
      </c>
      <c r="B106" s="1336" t="s">
        <v>5090</v>
      </c>
      <c r="C106" s="1336"/>
      <c r="D106" s="308" t="s">
        <v>5091</v>
      </c>
      <c r="E106" s="322" t="s">
        <v>253</v>
      </c>
      <c r="F106" s="309">
        <v>54587</v>
      </c>
      <c r="G106" s="309">
        <v>2242</v>
      </c>
      <c r="H106" s="309">
        <v>5000</v>
      </c>
      <c r="I106" s="309">
        <v>5000</v>
      </c>
      <c r="J106" s="307"/>
      <c r="K106" s="310" t="s">
        <v>40</v>
      </c>
      <c r="L106" s="307"/>
      <c r="M106" s="310"/>
      <c r="N106" s="308"/>
      <c r="O106" s="307" t="s">
        <v>5092</v>
      </c>
      <c r="P106" s="308"/>
      <c r="Q106" s="308"/>
      <c r="R106" s="307"/>
      <c r="S106" s="309" t="s">
        <v>1083</v>
      </c>
      <c r="T106" s="331"/>
      <c r="U106" s="313" t="s">
        <v>4814</v>
      </c>
    </row>
    <row r="107" spans="1:21" s="291" customFormat="1" ht="93.75" customHeight="1">
      <c r="A107" s="307">
        <v>31</v>
      </c>
      <c r="B107" s="1336" t="s">
        <v>2888</v>
      </c>
      <c r="C107" s="1336"/>
      <c r="D107" s="308" t="s">
        <v>5093</v>
      </c>
      <c r="E107" s="309" t="s">
        <v>253</v>
      </c>
      <c r="F107" s="309">
        <v>15000</v>
      </c>
      <c r="G107" s="309">
        <v>70</v>
      </c>
      <c r="H107" s="309">
        <v>1000</v>
      </c>
      <c r="I107" s="309">
        <v>1000</v>
      </c>
      <c r="J107" s="307"/>
      <c r="K107" s="310" t="s">
        <v>40</v>
      </c>
      <c r="L107" s="307"/>
      <c r="M107" s="331"/>
      <c r="N107" s="308"/>
      <c r="O107" s="313" t="s">
        <v>5094</v>
      </c>
      <c r="P107" s="308"/>
      <c r="Q107" s="308"/>
      <c r="R107" s="307"/>
      <c r="S107" s="309" t="s">
        <v>1083</v>
      </c>
      <c r="T107" s="331"/>
      <c r="U107" s="313" t="s">
        <v>4259</v>
      </c>
    </row>
    <row r="108" spans="1:21" s="302" customFormat="1" ht="96.75" customHeight="1">
      <c r="A108" s="307">
        <v>36</v>
      </c>
      <c r="B108" s="1336" t="s">
        <v>5095</v>
      </c>
      <c r="C108" s="1336"/>
      <c r="D108" s="308" t="s">
        <v>5096</v>
      </c>
      <c r="E108" s="309" t="s">
        <v>88</v>
      </c>
      <c r="F108" s="309">
        <v>2637</v>
      </c>
      <c r="G108" s="309">
        <v>20</v>
      </c>
      <c r="H108" s="309">
        <v>1000</v>
      </c>
      <c r="I108" s="309">
        <v>1000</v>
      </c>
      <c r="J108" s="307"/>
      <c r="K108" s="331" t="s">
        <v>5097</v>
      </c>
      <c r="L108" s="307"/>
      <c r="M108" s="331"/>
      <c r="N108" s="308"/>
      <c r="O108" s="309" t="s">
        <v>5084</v>
      </c>
      <c r="P108" s="308"/>
      <c r="Q108" s="308"/>
      <c r="R108" s="307"/>
      <c r="S108" s="309" t="s">
        <v>1083</v>
      </c>
      <c r="T108" s="331"/>
      <c r="U108" s="313" t="s">
        <v>4259</v>
      </c>
    </row>
    <row r="109" spans="1:21" s="291" customFormat="1" ht="98.25" customHeight="1">
      <c r="A109" s="307">
        <v>40</v>
      </c>
      <c r="B109" s="1336" t="s">
        <v>5098</v>
      </c>
      <c r="C109" s="1336"/>
      <c r="D109" s="310" t="s">
        <v>5099</v>
      </c>
      <c r="E109" s="307">
        <v>2018</v>
      </c>
      <c r="F109" s="309">
        <v>1300</v>
      </c>
      <c r="G109" s="341"/>
      <c r="H109" s="309">
        <v>1300</v>
      </c>
      <c r="I109" s="341"/>
      <c r="J109" s="307"/>
      <c r="K109" s="310"/>
      <c r="L109" s="307"/>
      <c r="M109" s="310"/>
      <c r="N109" s="310"/>
      <c r="O109" s="307"/>
      <c r="P109" s="310"/>
      <c r="Q109" s="310"/>
      <c r="R109" s="307"/>
      <c r="S109" s="307" t="s">
        <v>1194</v>
      </c>
      <c r="T109" s="310"/>
      <c r="U109" s="313" t="s">
        <v>4814</v>
      </c>
    </row>
    <row r="110" spans="1:21" s="291" customFormat="1" ht="102.75" customHeight="1">
      <c r="A110" s="307">
        <v>41</v>
      </c>
      <c r="B110" s="1336" t="s">
        <v>5100</v>
      </c>
      <c r="C110" s="1336"/>
      <c r="D110" s="310" t="s">
        <v>5099</v>
      </c>
      <c r="E110" s="307">
        <v>2018</v>
      </c>
      <c r="F110" s="309">
        <v>130</v>
      </c>
      <c r="G110" s="341"/>
      <c r="H110" s="309">
        <v>130</v>
      </c>
      <c r="I110" s="341"/>
      <c r="J110" s="307"/>
      <c r="K110" s="310"/>
      <c r="L110" s="307"/>
      <c r="M110" s="310"/>
      <c r="N110" s="310"/>
      <c r="O110" s="307"/>
      <c r="P110" s="310"/>
      <c r="Q110" s="310"/>
      <c r="R110" s="307"/>
      <c r="S110" s="307" t="s">
        <v>1194</v>
      </c>
      <c r="T110" s="310"/>
      <c r="U110" s="313" t="s">
        <v>4814</v>
      </c>
    </row>
    <row r="111" spans="1:21" s="291" customFormat="1" ht="112.5" customHeight="1">
      <c r="A111" s="307">
        <v>42</v>
      </c>
      <c r="B111" s="1336" t="s">
        <v>5101</v>
      </c>
      <c r="C111" s="1336"/>
      <c r="D111" s="310" t="s">
        <v>5099</v>
      </c>
      <c r="E111" s="307">
        <v>2018</v>
      </c>
      <c r="F111" s="309">
        <v>2380</v>
      </c>
      <c r="G111" s="341"/>
      <c r="H111" s="309">
        <v>2380</v>
      </c>
      <c r="I111" s="341"/>
      <c r="J111" s="307"/>
      <c r="K111" s="310"/>
      <c r="L111" s="307"/>
      <c r="M111" s="310"/>
      <c r="N111" s="310"/>
      <c r="O111" s="307"/>
      <c r="P111" s="310"/>
      <c r="Q111" s="310"/>
      <c r="R111" s="307"/>
      <c r="S111" s="307" t="s">
        <v>1194</v>
      </c>
      <c r="T111" s="310"/>
      <c r="U111" s="313" t="s">
        <v>4814</v>
      </c>
    </row>
    <row r="112" spans="1:21" s="291" customFormat="1" ht="215.25" customHeight="1">
      <c r="A112" s="307">
        <v>45</v>
      </c>
      <c r="B112" s="1336" t="s">
        <v>5102</v>
      </c>
      <c r="C112" s="1336"/>
      <c r="D112" s="310" t="s">
        <v>5103</v>
      </c>
      <c r="E112" s="309" t="s">
        <v>64</v>
      </c>
      <c r="F112" s="309">
        <v>35441.919999999998</v>
      </c>
      <c r="G112" s="341"/>
      <c r="H112" s="341">
        <v>8000</v>
      </c>
      <c r="I112" s="341"/>
      <c r="J112" s="341"/>
      <c r="K112" s="367" t="s">
        <v>5104</v>
      </c>
      <c r="L112" s="368">
        <v>43221</v>
      </c>
      <c r="M112" s="367"/>
      <c r="N112" s="310" t="s">
        <v>5105</v>
      </c>
      <c r="O112" s="307" t="s">
        <v>5106</v>
      </c>
      <c r="P112" s="310" t="s">
        <v>5107</v>
      </c>
      <c r="Q112" s="310" t="s">
        <v>5105</v>
      </c>
      <c r="R112" s="368">
        <v>43221</v>
      </c>
      <c r="S112" s="309" t="s">
        <v>1194</v>
      </c>
      <c r="T112" s="310"/>
      <c r="U112" s="313" t="s">
        <v>4814</v>
      </c>
    </row>
    <row r="113" spans="1:21" s="291" customFormat="1" ht="203.25" customHeight="1">
      <c r="A113" s="307">
        <v>46</v>
      </c>
      <c r="B113" s="1336" t="s">
        <v>5108</v>
      </c>
      <c r="C113" s="1336"/>
      <c r="D113" s="308" t="s">
        <v>5109</v>
      </c>
      <c r="E113" s="309" t="s">
        <v>64</v>
      </c>
      <c r="F113" s="309">
        <v>24382</v>
      </c>
      <c r="G113" s="309">
        <v>100</v>
      </c>
      <c r="H113" s="309">
        <v>5000</v>
      </c>
      <c r="I113" s="313"/>
      <c r="J113" s="307"/>
      <c r="K113" s="310" t="s">
        <v>5110</v>
      </c>
      <c r="L113" s="368">
        <v>43101</v>
      </c>
      <c r="M113" s="331"/>
      <c r="N113" s="310" t="s">
        <v>5111</v>
      </c>
      <c r="O113" s="307" t="s">
        <v>5112</v>
      </c>
      <c r="P113" s="310" t="s">
        <v>5113</v>
      </c>
      <c r="Q113" s="310"/>
      <c r="R113" s="368">
        <v>43101</v>
      </c>
      <c r="S113" s="309" t="s">
        <v>1194</v>
      </c>
      <c r="T113" s="310"/>
      <c r="U113" s="313" t="s">
        <v>4814</v>
      </c>
    </row>
    <row r="114" spans="1:21" s="291" customFormat="1" ht="153.75" customHeight="1">
      <c r="A114" s="307">
        <v>48</v>
      </c>
      <c r="B114" s="1336" t="s">
        <v>5114</v>
      </c>
      <c r="C114" s="1336"/>
      <c r="D114" s="310" t="s">
        <v>5115</v>
      </c>
      <c r="E114" s="309" t="s">
        <v>64</v>
      </c>
      <c r="F114" s="309">
        <v>9100</v>
      </c>
      <c r="G114" s="309">
        <v>1500</v>
      </c>
      <c r="H114" s="309">
        <v>3000</v>
      </c>
      <c r="I114" s="313"/>
      <c r="J114" s="307"/>
      <c r="K114" s="310" t="s">
        <v>5116</v>
      </c>
      <c r="L114" s="368">
        <v>42917</v>
      </c>
      <c r="M114" s="331"/>
      <c r="N114" s="310" t="s">
        <v>5117</v>
      </c>
      <c r="O114" s="307" t="s">
        <v>5118</v>
      </c>
      <c r="P114" s="310" t="s">
        <v>5119</v>
      </c>
      <c r="Q114" s="310"/>
      <c r="R114" s="368">
        <v>42917</v>
      </c>
      <c r="S114" s="309" t="s">
        <v>1194</v>
      </c>
      <c r="T114" s="310"/>
      <c r="U114" s="313" t="s">
        <v>4814</v>
      </c>
    </row>
    <row r="115" spans="1:21" s="291" customFormat="1" ht="159.75" customHeight="1">
      <c r="A115" s="307">
        <v>49</v>
      </c>
      <c r="B115" s="1336" t="s">
        <v>1879</v>
      </c>
      <c r="C115" s="1336"/>
      <c r="D115" s="308" t="s">
        <v>5120</v>
      </c>
      <c r="E115" s="309" t="s">
        <v>34</v>
      </c>
      <c r="F115" s="309">
        <v>3500</v>
      </c>
      <c r="G115" s="309">
        <v>1500</v>
      </c>
      <c r="H115" s="309">
        <v>2000</v>
      </c>
      <c r="I115" s="313">
        <v>2000</v>
      </c>
      <c r="J115" s="307"/>
      <c r="K115" s="310" t="s">
        <v>105</v>
      </c>
      <c r="L115" s="368">
        <v>42736</v>
      </c>
      <c r="M115" s="331"/>
      <c r="N115" s="310" t="s">
        <v>5105</v>
      </c>
      <c r="O115" s="307" t="s">
        <v>5106</v>
      </c>
      <c r="P115" s="310" t="s">
        <v>5121</v>
      </c>
      <c r="Q115" s="310" t="s">
        <v>5105</v>
      </c>
      <c r="R115" s="368">
        <v>42736</v>
      </c>
      <c r="S115" s="309" t="s">
        <v>1194</v>
      </c>
      <c r="T115" s="310"/>
      <c r="U115" s="313" t="s">
        <v>4814</v>
      </c>
    </row>
    <row r="116" spans="1:21" s="291" customFormat="1" ht="109.5" customHeight="1">
      <c r="A116" s="307">
        <v>50</v>
      </c>
      <c r="B116" s="1336" t="s">
        <v>5122</v>
      </c>
      <c r="C116" s="1336"/>
      <c r="D116" s="308" t="s">
        <v>5123</v>
      </c>
      <c r="E116" s="309" t="s">
        <v>34</v>
      </c>
      <c r="F116" s="309">
        <v>3439</v>
      </c>
      <c r="G116" s="309">
        <v>500</v>
      </c>
      <c r="H116" s="309">
        <v>2500</v>
      </c>
      <c r="I116" s="313"/>
      <c r="J116" s="307"/>
      <c r="K116" s="310" t="s">
        <v>105</v>
      </c>
      <c r="L116" s="368">
        <v>43070</v>
      </c>
      <c r="M116" s="331"/>
      <c r="N116" s="310" t="s">
        <v>5124</v>
      </c>
      <c r="O116" s="307" t="s">
        <v>5125</v>
      </c>
      <c r="P116" s="310" t="s">
        <v>5126</v>
      </c>
      <c r="Q116" s="310"/>
      <c r="R116" s="368">
        <v>43070</v>
      </c>
      <c r="S116" s="309" t="s">
        <v>1194</v>
      </c>
      <c r="T116" s="310"/>
      <c r="U116" s="313" t="s">
        <v>4814</v>
      </c>
    </row>
    <row r="117" spans="1:21" s="297" customFormat="1" ht="168.75" customHeight="1">
      <c r="A117" s="307">
        <v>51</v>
      </c>
      <c r="B117" s="1336" t="s">
        <v>5127</v>
      </c>
      <c r="C117" s="1336"/>
      <c r="D117" s="310" t="s">
        <v>5128</v>
      </c>
      <c r="E117" s="309" t="s">
        <v>34</v>
      </c>
      <c r="F117" s="341">
        <v>2777.75</v>
      </c>
      <c r="G117" s="341"/>
      <c r="H117" s="341">
        <v>2777.75</v>
      </c>
      <c r="I117" s="341">
        <v>2777.75</v>
      </c>
      <c r="J117" s="341"/>
      <c r="K117" s="310" t="s">
        <v>105</v>
      </c>
      <c r="L117" s="368">
        <v>43070</v>
      </c>
      <c r="M117" s="367"/>
      <c r="N117" s="367" t="s">
        <v>5129</v>
      </c>
      <c r="O117" s="307" t="s">
        <v>5106</v>
      </c>
      <c r="P117" s="367" t="s">
        <v>5130</v>
      </c>
      <c r="Q117" s="367"/>
      <c r="R117" s="368">
        <v>43070</v>
      </c>
      <c r="S117" s="309" t="s">
        <v>1194</v>
      </c>
      <c r="T117" s="310"/>
      <c r="U117" s="313" t="s">
        <v>4814</v>
      </c>
    </row>
    <row r="118" spans="1:21" s="297" customFormat="1" ht="142.5" customHeight="1">
      <c r="A118" s="307">
        <v>52</v>
      </c>
      <c r="B118" s="1336" t="s">
        <v>5131</v>
      </c>
      <c r="C118" s="1336"/>
      <c r="D118" s="310" t="s">
        <v>5132</v>
      </c>
      <c r="E118" s="307" t="s">
        <v>34</v>
      </c>
      <c r="F118" s="341">
        <v>800</v>
      </c>
      <c r="G118" s="341"/>
      <c r="H118" s="341">
        <v>800</v>
      </c>
      <c r="I118" s="341">
        <v>800</v>
      </c>
      <c r="J118" s="341"/>
      <c r="K118" s="310" t="s">
        <v>105</v>
      </c>
      <c r="L118" s="368">
        <v>43070</v>
      </c>
      <c r="M118" s="367"/>
      <c r="N118" s="367" t="s">
        <v>5133</v>
      </c>
      <c r="O118" s="307" t="s">
        <v>5106</v>
      </c>
      <c r="P118" s="367" t="s">
        <v>5134</v>
      </c>
      <c r="Q118" s="310" t="s">
        <v>5105</v>
      </c>
      <c r="R118" s="368">
        <v>43070</v>
      </c>
      <c r="S118" s="309" t="s">
        <v>1194</v>
      </c>
      <c r="T118" s="310"/>
      <c r="U118" s="313" t="s">
        <v>4814</v>
      </c>
    </row>
    <row r="119" spans="1:21" ht="81.75" customHeight="1">
      <c r="A119" s="187">
        <v>53</v>
      </c>
      <c r="B119" s="1338" t="s">
        <v>5135</v>
      </c>
      <c r="C119" s="1338"/>
      <c r="D119" s="257" t="s">
        <v>5136</v>
      </c>
      <c r="E119" s="189" t="s">
        <v>34</v>
      </c>
      <c r="F119" s="271">
        <v>30000</v>
      </c>
      <c r="G119" s="271"/>
      <c r="H119" s="271"/>
      <c r="I119" s="271"/>
      <c r="J119" s="271"/>
      <c r="K119" s="257"/>
      <c r="L119" s="271"/>
      <c r="M119" s="257"/>
      <c r="N119" s="257"/>
      <c r="O119" s="271"/>
      <c r="P119" s="257"/>
      <c r="Q119" s="257"/>
      <c r="R119" s="271"/>
      <c r="S119" s="189" t="s">
        <v>1194</v>
      </c>
      <c r="T119" s="190"/>
      <c r="U119" s="215" t="s">
        <v>4284</v>
      </c>
    </row>
    <row r="120" spans="1:21" s="164" customFormat="1" ht="25.5">
      <c r="A120" s="187"/>
      <c r="B120" s="1342" t="s">
        <v>1091</v>
      </c>
      <c r="C120" s="1342"/>
      <c r="D120" s="190"/>
      <c r="E120" s="187"/>
      <c r="F120" s="189"/>
      <c r="G120" s="244"/>
      <c r="H120" s="244"/>
      <c r="I120" s="244"/>
      <c r="J120" s="187"/>
      <c r="K120" s="190"/>
      <c r="L120" s="187"/>
      <c r="M120" s="190"/>
      <c r="N120" s="190"/>
      <c r="O120" s="187"/>
      <c r="P120" s="190"/>
      <c r="Q120" s="190"/>
      <c r="R120" s="187"/>
      <c r="S120" s="187"/>
      <c r="T120" s="190"/>
      <c r="U120" s="229"/>
    </row>
    <row r="121" spans="1:21" s="164" customFormat="1" ht="25.5">
      <c r="A121" s="187"/>
      <c r="B121" s="1342" t="s">
        <v>1089</v>
      </c>
      <c r="C121" s="1342"/>
      <c r="D121" s="190"/>
      <c r="E121" s="187"/>
      <c r="F121" s="189"/>
      <c r="G121" s="244"/>
      <c r="H121" s="244"/>
      <c r="I121" s="244"/>
      <c r="J121" s="187"/>
      <c r="K121" s="190"/>
      <c r="L121" s="187"/>
      <c r="M121" s="190"/>
      <c r="N121" s="190"/>
      <c r="O121" s="187"/>
      <c r="P121" s="190"/>
      <c r="Q121" s="190"/>
      <c r="R121" s="187"/>
      <c r="S121" s="187"/>
      <c r="T121" s="190"/>
      <c r="U121" s="229"/>
    </row>
    <row r="122" spans="1:21" s="164" customFormat="1" ht="25.5">
      <c r="A122" s="187"/>
      <c r="B122" s="1342" t="s">
        <v>1087</v>
      </c>
      <c r="C122" s="1342"/>
      <c r="D122" s="190"/>
      <c r="E122" s="187"/>
      <c r="F122" s="189"/>
      <c r="G122" s="244"/>
      <c r="H122" s="244"/>
      <c r="I122" s="244"/>
      <c r="J122" s="187"/>
      <c r="K122" s="190"/>
      <c r="L122" s="187"/>
      <c r="M122" s="190"/>
      <c r="N122" s="190"/>
      <c r="O122" s="187"/>
      <c r="P122" s="190"/>
      <c r="Q122" s="190"/>
      <c r="R122" s="187"/>
      <c r="S122" s="187"/>
      <c r="T122" s="190"/>
      <c r="U122" s="229"/>
    </row>
    <row r="123" spans="1:21" s="164" customFormat="1" ht="25.5">
      <c r="A123" s="187"/>
      <c r="B123" s="1342" t="s">
        <v>5137</v>
      </c>
      <c r="C123" s="1342"/>
      <c r="D123" s="190"/>
      <c r="E123" s="187"/>
      <c r="F123" s="185">
        <f>SUM(F124)</f>
        <v>1944</v>
      </c>
      <c r="G123" s="185">
        <f>SUM(G124)</f>
        <v>50</v>
      </c>
      <c r="H123" s="185">
        <f>SUM(H124)</f>
        <v>1894</v>
      </c>
      <c r="I123" s="244"/>
      <c r="J123" s="187"/>
      <c r="K123" s="190"/>
      <c r="L123" s="187"/>
      <c r="M123" s="190"/>
      <c r="N123" s="190"/>
      <c r="O123" s="187"/>
      <c r="P123" s="190"/>
      <c r="Q123" s="190"/>
      <c r="R123" s="187"/>
      <c r="S123" s="187"/>
      <c r="T123" s="190"/>
      <c r="U123" s="229"/>
    </row>
    <row r="124" spans="1:21" s="149" customFormat="1" ht="159.75" customHeight="1">
      <c r="A124" s="215">
        <v>54</v>
      </c>
      <c r="B124" s="1337" t="s">
        <v>5138</v>
      </c>
      <c r="C124" s="1337"/>
      <c r="D124" s="188" t="s">
        <v>5139</v>
      </c>
      <c r="E124" s="189">
        <v>2018</v>
      </c>
      <c r="F124" s="189">
        <v>1944</v>
      </c>
      <c r="G124" s="189">
        <v>50</v>
      </c>
      <c r="H124" s="189">
        <v>1894</v>
      </c>
      <c r="I124" s="189">
        <v>1894</v>
      </c>
      <c r="J124" s="189">
        <v>0</v>
      </c>
      <c r="K124" s="188" t="s">
        <v>5140</v>
      </c>
      <c r="L124" s="242" t="s">
        <v>1348</v>
      </c>
      <c r="M124" s="188" t="s">
        <v>5141</v>
      </c>
      <c r="N124" s="188" t="s">
        <v>441</v>
      </c>
      <c r="O124" s="188" t="s">
        <v>5142</v>
      </c>
      <c r="P124" s="188" t="s">
        <v>5143</v>
      </c>
      <c r="Q124" s="189" t="s">
        <v>1269</v>
      </c>
      <c r="R124" s="242" t="s">
        <v>1348</v>
      </c>
      <c r="S124" s="189" t="s">
        <v>5144</v>
      </c>
      <c r="T124" s="190"/>
      <c r="U124" s="215" t="s">
        <v>4814</v>
      </c>
    </row>
    <row r="125" spans="1:21" s="164" customFormat="1" ht="37.5" customHeight="1">
      <c r="A125" s="228" t="s">
        <v>150</v>
      </c>
      <c r="B125" s="234" t="s">
        <v>5145</v>
      </c>
      <c r="C125" s="234"/>
      <c r="D125" s="235"/>
      <c r="E125" s="201"/>
      <c r="F125" s="185">
        <f>SUM(F126:F145)</f>
        <v>205241.32</v>
      </c>
      <c r="G125" s="185">
        <f>SUM(G126:G145)</f>
        <v>6531.51</v>
      </c>
      <c r="H125" s="185">
        <f>SUM(H126:H145)</f>
        <v>100922.51000000001</v>
      </c>
      <c r="I125" s="184"/>
      <c r="J125" s="184"/>
      <c r="K125" s="186"/>
      <c r="L125" s="184"/>
      <c r="M125" s="186"/>
      <c r="N125" s="186"/>
      <c r="O125" s="184"/>
      <c r="P125" s="186"/>
      <c r="Q125" s="186"/>
      <c r="R125" s="184"/>
      <c r="S125" s="184"/>
      <c r="T125" s="186"/>
      <c r="U125" s="247"/>
    </row>
    <row r="126" spans="1:21" ht="123.75" customHeight="1">
      <c r="A126" s="187">
        <v>55</v>
      </c>
      <c r="B126" s="1337" t="s">
        <v>5146</v>
      </c>
      <c r="C126" s="1337"/>
      <c r="D126" s="188" t="s">
        <v>5147</v>
      </c>
      <c r="E126" s="189" t="s">
        <v>34</v>
      </c>
      <c r="F126" s="189">
        <v>3300</v>
      </c>
      <c r="G126" s="189"/>
      <c r="H126" s="189">
        <v>3300</v>
      </c>
      <c r="I126" s="215">
        <v>3300</v>
      </c>
      <c r="J126" s="187"/>
      <c r="K126" s="190" t="s">
        <v>5148</v>
      </c>
      <c r="L126" s="221">
        <v>43252</v>
      </c>
      <c r="M126" s="190" t="s">
        <v>4927</v>
      </c>
      <c r="N126" s="190"/>
      <c r="O126" s="187" t="s">
        <v>4944</v>
      </c>
      <c r="P126" s="188" t="s">
        <v>5149</v>
      </c>
      <c r="Q126" s="188"/>
      <c r="R126" s="221">
        <v>43252</v>
      </c>
      <c r="S126" s="189" t="s">
        <v>1399</v>
      </c>
      <c r="T126" s="190"/>
      <c r="U126" s="215" t="s">
        <v>4814</v>
      </c>
    </row>
    <row r="127" spans="1:21" ht="125.25" customHeight="1">
      <c r="A127" s="187">
        <v>56</v>
      </c>
      <c r="B127" s="1337" t="s">
        <v>5150</v>
      </c>
      <c r="C127" s="1337"/>
      <c r="D127" s="188" t="s">
        <v>5151</v>
      </c>
      <c r="E127" s="189" t="s">
        <v>34</v>
      </c>
      <c r="F127" s="189">
        <v>2800</v>
      </c>
      <c r="G127" s="189"/>
      <c r="H127" s="189">
        <v>2800</v>
      </c>
      <c r="I127" s="187">
        <v>2800</v>
      </c>
      <c r="J127" s="187"/>
      <c r="K127" s="190" t="s">
        <v>5148</v>
      </c>
      <c r="L127" s="221">
        <v>43252</v>
      </c>
      <c r="M127" s="190" t="s">
        <v>4934</v>
      </c>
      <c r="N127" s="190"/>
      <c r="O127" s="187" t="s">
        <v>4944</v>
      </c>
      <c r="P127" s="188" t="s">
        <v>5149</v>
      </c>
      <c r="Q127" s="188"/>
      <c r="R127" s="221">
        <v>43252</v>
      </c>
      <c r="S127" s="189" t="s">
        <v>1399</v>
      </c>
      <c r="T127" s="190"/>
      <c r="U127" s="215" t="s">
        <v>4814</v>
      </c>
    </row>
    <row r="128" spans="1:21" s="165" customFormat="1" ht="117.75" customHeight="1">
      <c r="A128" s="187">
        <v>57</v>
      </c>
      <c r="B128" s="1337" t="s">
        <v>5152</v>
      </c>
      <c r="C128" s="1337"/>
      <c r="D128" s="188" t="s">
        <v>5153</v>
      </c>
      <c r="E128" s="189" t="s">
        <v>208</v>
      </c>
      <c r="F128" s="189">
        <v>4511</v>
      </c>
      <c r="G128" s="189">
        <v>100</v>
      </c>
      <c r="H128" s="189">
        <v>4411</v>
      </c>
      <c r="I128" s="215"/>
      <c r="J128" s="187">
        <v>4411</v>
      </c>
      <c r="K128" s="190" t="s">
        <v>4993</v>
      </c>
      <c r="L128" s="221">
        <v>43009</v>
      </c>
      <c r="M128" s="190" t="s">
        <v>5154</v>
      </c>
      <c r="N128" s="190" t="s">
        <v>441</v>
      </c>
      <c r="O128" s="187" t="s">
        <v>4944</v>
      </c>
      <c r="P128" s="188" t="s">
        <v>5155</v>
      </c>
      <c r="Q128" s="188"/>
      <c r="R128" s="221">
        <v>43009</v>
      </c>
      <c r="S128" s="189" t="s">
        <v>5156</v>
      </c>
      <c r="T128" s="190"/>
      <c r="U128" s="215" t="s">
        <v>4814</v>
      </c>
    </row>
    <row r="129" spans="1:21" s="149" customFormat="1" ht="127.5" customHeight="1">
      <c r="A129" s="187">
        <v>58</v>
      </c>
      <c r="B129" s="1337" t="s">
        <v>5157</v>
      </c>
      <c r="C129" s="1337"/>
      <c r="D129" s="188" t="s">
        <v>5158</v>
      </c>
      <c r="E129" s="189" t="s">
        <v>253</v>
      </c>
      <c r="F129" s="189">
        <v>36270</v>
      </c>
      <c r="G129" s="189">
        <v>30</v>
      </c>
      <c r="H129" s="189">
        <v>17970</v>
      </c>
      <c r="I129" s="189">
        <v>17970</v>
      </c>
      <c r="J129" s="189"/>
      <c r="K129" s="190" t="s">
        <v>4993</v>
      </c>
      <c r="L129" s="221">
        <v>43160</v>
      </c>
      <c r="M129" s="190" t="s">
        <v>4951</v>
      </c>
      <c r="N129" s="190" t="s">
        <v>4256</v>
      </c>
      <c r="O129" s="187" t="s">
        <v>5159</v>
      </c>
      <c r="P129" s="188" t="s">
        <v>4991</v>
      </c>
      <c r="Q129" s="188"/>
      <c r="R129" s="221">
        <v>43160</v>
      </c>
      <c r="S129" s="189" t="s">
        <v>5160</v>
      </c>
      <c r="T129" s="190"/>
      <c r="U129" s="215" t="s">
        <v>4814</v>
      </c>
    </row>
    <row r="130" spans="1:21" ht="136.5" customHeight="1">
      <c r="A130" s="187">
        <v>59</v>
      </c>
      <c r="B130" s="1337" t="s">
        <v>5161</v>
      </c>
      <c r="C130" s="1337"/>
      <c r="D130" s="259" t="s">
        <v>5162</v>
      </c>
      <c r="E130" s="189" t="s">
        <v>34</v>
      </c>
      <c r="F130" s="189">
        <v>12000</v>
      </c>
      <c r="G130" s="189">
        <v>200</v>
      </c>
      <c r="H130" s="189">
        <v>11800</v>
      </c>
      <c r="I130" s="189"/>
      <c r="J130" s="189">
        <v>11800</v>
      </c>
      <c r="K130" s="190" t="s">
        <v>105</v>
      </c>
      <c r="L130" s="221">
        <v>43009</v>
      </c>
      <c r="M130" s="190" t="s">
        <v>5163</v>
      </c>
      <c r="N130" s="190" t="s">
        <v>441</v>
      </c>
      <c r="O130" s="187" t="s">
        <v>5164</v>
      </c>
      <c r="P130" s="188" t="s">
        <v>5165</v>
      </c>
      <c r="Q130" s="188"/>
      <c r="R130" s="221">
        <v>43009</v>
      </c>
      <c r="S130" s="189" t="s">
        <v>1194</v>
      </c>
      <c r="T130" s="190"/>
      <c r="U130" s="215" t="s">
        <v>4814</v>
      </c>
    </row>
    <row r="131" spans="1:21" ht="138.75" customHeight="1">
      <c r="A131" s="187">
        <v>60</v>
      </c>
      <c r="B131" s="1337" t="s">
        <v>5166</v>
      </c>
      <c r="C131" s="1337"/>
      <c r="D131" s="259" t="s">
        <v>5167</v>
      </c>
      <c r="E131" s="189" t="s">
        <v>34</v>
      </c>
      <c r="F131" s="189">
        <v>20000</v>
      </c>
      <c r="G131" s="189">
        <v>270</v>
      </c>
      <c r="H131" s="189">
        <v>19730</v>
      </c>
      <c r="I131" s="189" t="s">
        <v>158</v>
      </c>
      <c r="J131" s="189">
        <v>19730</v>
      </c>
      <c r="K131" s="190" t="s">
        <v>105</v>
      </c>
      <c r="L131" s="221">
        <v>43010</v>
      </c>
      <c r="M131" s="190" t="s">
        <v>5163</v>
      </c>
      <c r="N131" s="190" t="s">
        <v>441</v>
      </c>
      <c r="O131" s="187" t="s">
        <v>5164</v>
      </c>
      <c r="P131" s="188" t="s">
        <v>5168</v>
      </c>
      <c r="Q131" s="188"/>
      <c r="R131" s="221">
        <v>43010</v>
      </c>
      <c r="S131" s="189" t="s">
        <v>1194</v>
      </c>
      <c r="T131" s="190"/>
      <c r="U131" s="215" t="s">
        <v>4814</v>
      </c>
    </row>
    <row r="132" spans="1:21" s="383" customFormat="1" ht="104.25" customHeight="1">
      <c r="A132" s="187">
        <v>61</v>
      </c>
      <c r="B132" s="1338" t="s">
        <v>5169</v>
      </c>
      <c r="C132" s="1338"/>
      <c r="D132" s="190" t="s">
        <v>5170</v>
      </c>
      <c r="E132" s="189" t="s">
        <v>88</v>
      </c>
      <c r="F132" s="189">
        <v>800</v>
      </c>
      <c r="G132" s="189"/>
      <c r="H132" s="201"/>
      <c r="I132" s="201"/>
      <c r="J132" s="184"/>
      <c r="K132" s="190" t="s">
        <v>1893</v>
      </c>
      <c r="L132" s="184"/>
      <c r="M132" s="186"/>
      <c r="N132" s="186"/>
      <c r="O132" s="184"/>
      <c r="P132" s="186"/>
      <c r="Q132" s="186"/>
      <c r="R132" s="184"/>
      <c r="S132" s="187" t="s">
        <v>1399</v>
      </c>
      <c r="T132" s="190" t="s">
        <v>5171</v>
      </c>
      <c r="U132" s="215" t="s">
        <v>4814</v>
      </c>
    </row>
    <row r="133" spans="1:21" s="155" customFormat="1" ht="106.5" customHeight="1">
      <c r="A133" s="187">
        <v>62</v>
      </c>
      <c r="B133" s="1338" t="s">
        <v>5172</v>
      </c>
      <c r="C133" s="1338"/>
      <c r="D133" s="188" t="s">
        <v>5173</v>
      </c>
      <c r="E133" s="189" t="s">
        <v>233</v>
      </c>
      <c r="F133" s="189">
        <v>9000</v>
      </c>
      <c r="G133" s="189">
        <v>4095</v>
      </c>
      <c r="H133" s="189">
        <v>4095</v>
      </c>
      <c r="I133" s="189">
        <v>0</v>
      </c>
      <c r="J133" s="189">
        <v>0</v>
      </c>
      <c r="K133" s="188"/>
      <c r="L133" s="208" t="s">
        <v>1158</v>
      </c>
      <c r="M133" s="209"/>
      <c r="N133" s="188" t="s">
        <v>441</v>
      </c>
      <c r="O133" s="189"/>
      <c r="P133" s="188"/>
      <c r="Q133" s="188"/>
      <c r="R133" s="208" t="s">
        <v>1158</v>
      </c>
      <c r="S133" s="202" t="s">
        <v>5174</v>
      </c>
      <c r="T133" s="190"/>
      <c r="U133" s="215" t="s">
        <v>4814</v>
      </c>
    </row>
    <row r="134" spans="1:21" s="149" customFormat="1" ht="67.5">
      <c r="A134" s="187">
        <v>63</v>
      </c>
      <c r="B134" s="1337" t="s">
        <v>5175</v>
      </c>
      <c r="C134" s="1337"/>
      <c r="D134" s="188" t="s">
        <v>5176</v>
      </c>
      <c r="E134" s="189" t="s">
        <v>233</v>
      </c>
      <c r="F134" s="189">
        <v>4000</v>
      </c>
      <c r="G134" s="189"/>
      <c r="H134" s="189">
        <v>200</v>
      </c>
      <c r="I134" s="187">
        <v>200</v>
      </c>
      <c r="J134" s="187"/>
      <c r="K134" s="190" t="s">
        <v>5177</v>
      </c>
      <c r="L134" s="221">
        <v>43435</v>
      </c>
      <c r="M134" s="190" t="s">
        <v>5178</v>
      </c>
      <c r="N134" s="190"/>
      <c r="O134" s="187" t="s">
        <v>5179</v>
      </c>
      <c r="P134" s="188" t="s">
        <v>5021</v>
      </c>
      <c r="Q134" s="188"/>
      <c r="R134" s="221">
        <v>43435</v>
      </c>
      <c r="S134" s="189" t="s">
        <v>1083</v>
      </c>
      <c r="T134" s="190" t="s">
        <v>5180</v>
      </c>
      <c r="U134" s="215" t="s">
        <v>4259</v>
      </c>
    </row>
    <row r="135" spans="1:21" s="149" customFormat="1" ht="101.25" customHeight="1">
      <c r="A135" s="187">
        <v>64</v>
      </c>
      <c r="B135" s="1337" t="s">
        <v>5181</v>
      </c>
      <c r="C135" s="1337"/>
      <c r="D135" s="188" t="s">
        <v>5182</v>
      </c>
      <c r="E135" s="189" t="s">
        <v>233</v>
      </c>
      <c r="F135" s="189">
        <v>3745</v>
      </c>
      <c r="G135" s="189"/>
      <c r="H135" s="189">
        <v>200</v>
      </c>
      <c r="I135" s="187">
        <v>200</v>
      </c>
      <c r="J135" s="187"/>
      <c r="K135" s="190" t="s">
        <v>5177</v>
      </c>
      <c r="L135" s="221">
        <v>43435</v>
      </c>
      <c r="M135" s="190" t="s">
        <v>5183</v>
      </c>
      <c r="N135" s="190"/>
      <c r="O135" s="187" t="s">
        <v>1085</v>
      </c>
      <c r="P135" s="188" t="s">
        <v>5021</v>
      </c>
      <c r="Q135" s="188"/>
      <c r="R135" s="221">
        <v>43435</v>
      </c>
      <c r="S135" s="189" t="s">
        <v>1194</v>
      </c>
      <c r="T135" s="190" t="s">
        <v>5180</v>
      </c>
      <c r="U135" s="215" t="s">
        <v>4284</v>
      </c>
    </row>
    <row r="136" spans="1:21" s="149" customFormat="1" ht="67.5">
      <c r="A136" s="187">
        <v>65</v>
      </c>
      <c r="B136" s="1337" t="s">
        <v>5184</v>
      </c>
      <c r="C136" s="1337"/>
      <c r="D136" s="188" t="s">
        <v>5185</v>
      </c>
      <c r="E136" s="189" t="s">
        <v>233</v>
      </c>
      <c r="F136" s="189">
        <v>4800</v>
      </c>
      <c r="G136" s="189"/>
      <c r="H136" s="189">
        <v>200</v>
      </c>
      <c r="I136" s="187">
        <v>200</v>
      </c>
      <c r="J136" s="187"/>
      <c r="K136" s="190" t="s">
        <v>5177</v>
      </c>
      <c r="L136" s="221">
        <v>43435</v>
      </c>
      <c r="M136" s="190" t="s">
        <v>5178</v>
      </c>
      <c r="N136" s="190"/>
      <c r="O136" s="187" t="s">
        <v>5186</v>
      </c>
      <c r="P136" s="188" t="s">
        <v>5021</v>
      </c>
      <c r="Q136" s="188"/>
      <c r="R136" s="221">
        <v>43435</v>
      </c>
      <c r="S136" s="189" t="s">
        <v>1194</v>
      </c>
      <c r="T136" s="190" t="s">
        <v>5180</v>
      </c>
      <c r="U136" s="215" t="s">
        <v>4259</v>
      </c>
    </row>
    <row r="137" spans="1:21" s="149" customFormat="1" ht="90">
      <c r="A137" s="187">
        <v>66</v>
      </c>
      <c r="B137" s="1338" t="s">
        <v>5187</v>
      </c>
      <c r="C137" s="1338"/>
      <c r="D137" s="188" t="s">
        <v>5188</v>
      </c>
      <c r="E137" s="189" t="s">
        <v>88</v>
      </c>
      <c r="F137" s="189">
        <v>800</v>
      </c>
      <c r="G137" s="189"/>
      <c r="H137" s="189">
        <v>100</v>
      </c>
      <c r="I137" s="215">
        <v>100</v>
      </c>
      <c r="J137" s="187"/>
      <c r="K137" s="190" t="s">
        <v>5177</v>
      </c>
      <c r="L137" s="202">
        <v>43281</v>
      </c>
      <c r="M137" s="190" t="s">
        <v>5189</v>
      </c>
      <c r="N137" s="190" t="s">
        <v>5021</v>
      </c>
      <c r="O137" s="187" t="s">
        <v>1085</v>
      </c>
      <c r="P137" s="188" t="s">
        <v>5021</v>
      </c>
      <c r="Q137" s="188"/>
      <c r="R137" s="202">
        <v>43281</v>
      </c>
      <c r="S137" s="187" t="s">
        <v>2478</v>
      </c>
      <c r="T137" s="190" t="s">
        <v>5190</v>
      </c>
      <c r="U137" s="215" t="s">
        <v>4814</v>
      </c>
    </row>
    <row r="138" spans="1:21" s="162" customFormat="1" ht="141.75" customHeight="1">
      <c r="A138" s="187">
        <v>67</v>
      </c>
      <c r="B138" s="1338" t="s">
        <v>5191</v>
      </c>
      <c r="C138" s="1338"/>
      <c r="D138" s="209" t="s">
        <v>5192</v>
      </c>
      <c r="E138" s="189" t="s">
        <v>208</v>
      </c>
      <c r="F138" s="189">
        <v>136.51</v>
      </c>
      <c r="G138" s="189">
        <v>136.51</v>
      </c>
      <c r="H138" s="189">
        <v>136.51</v>
      </c>
      <c r="I138" s="244"/>
      <c r="J138" s="244">
        <v>136.51</v>
      </c>
      <c r="K138" s="269"/>
      <c r="L138" s="244"/>
      <c r="M138" s="269"/>
      <c r="N138" s="269"/>
      <c r="O138" s="244"/>
      <c r="P138" s="269" t="s">
        <v>5193</v>
      </c>
      <c r="Q138" s="269"/>
      <c r="R138" s="244"/>
      <c r="S138" s="187" t="s">
        <v>1194</v>
      </c>
      <c r="T138" s="190"/>
      <c r="U138" s="215" t="s">
        <v>4814</v>
      </c>
    </row>
    <row r="139" spans="1:21" ht="63" customHeight="1">
      <c r="A139" s="187">
        <v>68</v>
      </c>
      <c r="B139" s="1338" t="s">
        <v>5194</v>
      </c>
      <c r="C139" s="1338"/>
      <c r="D139" s="257" t="s">
        <v>5195</v>
      </c>
      <c r="E139" s="189" t="s">
        <v>34</v>
      </c>
      <c r="F139" s="271">
        <v>500</v>
      </c>
      <c r="G139" s="271"/>
      <c r="H139" s="271"/>
      <c r="I139" s="271"/>
      <c r="J139" s="271"/>
      <c r="K139" s="257"/>
      <c r="L139" s="271"/>
      <c r="M139" s="257"/>
      <c r="N139" s="257"/>
      <c r="O139" s="271"/>
      <c r="P139" s="257"/>
      <c r="Q139" s="257"/>
      <c r="R139" s="271"/>
      <c r="S139" s="187" t="s">
        <v>1194</v>
      </c>
      <c r="T139" s="190"/>
      <c r="U139" s="215" t="s">
        <v>4259</v>
      </c>
    </row>
    <row r="140" spans="1:21" s="162" customFormat="1" ht="71.25" customHeight="1">
      <c r="A140" s="187">
        <v>69</v>
      </c>
      <c r="B140" s="1338" t="s">
        <v>5196</v>
      </c>
      <c r="C140" s="1338"/>
      <c r="D140" s="190" t="s">
        <v>5197</v>
      </c>
      <c r="E140" s="189" t="s">
        <v>34</v>
      </c>
      <c r="F140" s="271">
        <v>36180</v>
      </c>
      <c r="G140" s="271">
        <v>1700</v>
      </c>
      <c r="H140" s="271">
        <v>30980</v>
      </c>
      <c r="I140" s="271">
        <v>30980</v>
      </c>
      <c r="J140" s="271">
        <v>0</v>
      </c>
      <c r="K140" s="138"/>
      <c r="L140" s="271"/>
      <c r="M140" s="257"/>
      <c r="N140" s="257"/>
      <c r="O140" s="271"/>
      <c r="P140" s="257"/>
      <c r="Q140" s="257"/>
      <c r="R140" s="271"/>
      <c r="S140" s="187" t="s">
        <v>1194</v>
      </c>
      <c r="T140" s="257" t="s">
        <v>5198</v>
      </c>
      <c r="U140" s="215" t="s">
        <v>4814</v>
      </c>
    </row>
    <row r="141" spans="1:21" ht="71.25" customHeight="1">
      <c r="A141" s="187">
        <v>70</v>
      </c>
      <c r="B141" s="1338" t="s">
        <v>5199</v>
      </c>
      <c r="C141" s="1338"/>
      <c r="D141" s="261" t="s">
        <v>5200</v>
      </c>
      <c r="E141" s="384">
        <v>2017</v>
      </c>
      <c r="F141" s="384">
        <v>500</v>
      </c>
      <c r="G141" s="384"/>
      <c r="H141" s="384"/>
      <c r="I141" s="384"/>
      <c r="J141" s="384"/>
      <c r="K141" s="261"/>
      <c r="L141" s="384"/>
      <c r="M141" s="261"/>
      <c r="N141" s="261"/>
      <c r="O141" s="384"/>
      <c r="P141" s="261"/>
      <c r="Q141" s="261"/>
      <c r="R141" s="384"/>
      <c r="S141" s="187" t="s">
        <v>1194</v>
      </c>
      <c r="T141" s="273"/>
      <c r="U141" s="215" t="s">
        <v>4259</v>
      </c>
    </row>
    <row r="142" spans="1:21" s="151" customFormat="1" ht="57" customHeight="1">
      <c r="A142" s="187">
        <v>71</v>
      </c>
      <c r="B142" s="1338" t="s">
        <v>5201</v>
      </c>
      <c r="C142" s="1338"/>
      <c r="D142" s="188" t="s">
        <v>5202</v>
      </c>
      <c r="E142" s="189" t="s">
        <v>253</v>
      </c>
      <c r="F142" s="189">
        <v>10898.81</v>
      </c>
      <c r="G142" s="189"/>
      <c r="H142" s="189"/>
      <c r="I142" s="189"/>
      <c r="J142" s="189"/>
      <c r="K142" s="223"/>
      <c r="L142" s="218"/>
      <c r="M142" s="223"/>
      <c r="N142" s="217"/>
      <c r="O142" s="221" t="s">
        <v>5203</v>
      </c>
      <c r="P142" s="188"/>
      <c r="Q142" s="188"/>
      <c r="R142" s="218"/>
      <c r="S142" s="187" t="s">
        <v>1381</v>
      </c>
      <c r="T142" s="190"/>
      <c r="U142" s="215" t="s">
        <v>4814</v>
      </c>
    </row>
    <row r="143" spans="1:21" s="151" customFormat="1" ht="144" customHeight="1">
      <c r="A143" s="187">
        <v>72</v>
      </c>
      <c r="B143" s="1338" t="s">
        <v>5204</v>
      </c>
      <c r="C143" s="1338"/>
      <c r="D143" s="190" t="s">
        <v>5205</v>
      </c>
      <c r="E143" s="189" t="s">
        <v>253</v>
      </c>
      <c r="F143" s="189">
        <v>40000</v>
      </c>
      <c r="G143" s="189"/>
      <c r="H143" s="189">
        <v>5000</v>
      </c>
      <c r="I143" s="215"/>
      <c r="J143" s="187">
        <v>5000</v>
      </c>
      <c r="K143" s="223" t="s">
        <v>648</v>
      </c>
      <c r="L143" s="270">
        <v>43252</v>
      </c>
      <c r="M143" s="190" t="s">
        <v>5206</v>
      </c>
      <c r="N143" s="190" t="s">
        <v>5207</v>
      </c>
      <c r="O143" s="187" t="s">
        <v>5208</v>
      </c>
      <c r="P143" s="188" t="s">
        <v>5209</v>
      </c>
      <c r="Q143" s="188" t="s">
        <v>5021</v>
      </c>
      <c r="R143" s="270">
        <v>43252</v>
      </c>
      <c r="S143" s="187" t="s">
        <v>1381</v>
      </c>
      <c r="T143" s="190"/>
      <c r="U143" s="215" t="s">
        <v>4814</v>
      </c>
    </row>
    <row r="144" spans="1:21" ht="78" customHeight="1">
      <c r="A144" s="187">
        <v>73</v>
      </c>
      <c r="B144" s="1338" t="s">
        <v>5210</v>
      </c>
      <c r="C144" s="1338"/>
      <c r="D144" s="190" t="s">
        <v>5211</v>
      </c>
      <c r="E144" s="187" t="s">
        <v>233</v>
      </c>
      <c r="F144" s="187">
        <v>5000</v>
      </c>
      <c r="G144" s="187"/>
      <c r="H144" s="187"/>
      <c r="I144" s="187"/>
      <c r="J144" s="187"/>
      <c r="K144" s="190"/>
      <c r="L144" s="187"/>
      <c r="M144" s="190"/>
      <c r="N144" s="190"/>
      <c r="O144" s="187"/>
      <c r="P144" s="190"/>
      <c r="Q144" s="190"/>
      <c r="R144" s="187"/>
      <c r="S144" s="187" t="s">
        <v>1399</v>
      </c>
      <c r="T144" s="190"/>
      <c r="U144" s="215" t="s">
        <v>4814</v>
      </c>
    </row>
    <row r="145" spans="1:21" ht="78" customHeight="1">
      <c r="A145" s="187">
        <v>74</v>
      </c>
      <c r="B145" s="1338" t="s">
        <v>5212</v>
      </c>
      <c r="C145" s="1338"/>
      <c r="D145" s="190" t="s">
        <v>5213</v>
      </c>
      <c r="E145" s="187">
        <v>2018</v>
      </c>
      <c r="F145" s="271">
        <v>10000</v>
      </c>
      <c r="G145" s="271"/>
      <c r="H145" s="271"/>
      <c r="I145" s="271"/>
      <c r="J145" s="271"/>
      <c r="K145" s="257"/>
      <c r="L145" s="271"/>
      <c r="M145" s="257"/>
      <c r="N145" s="257"/>
      <c r="O145" s="271"/>
      <c r="P145" s="257"/>
      <c r="Q145" s="257"/>
      <c r="R145" s="271"/>
      <c r="S145" s="187" t="s">
        <v>1194</v>
      </c>
      <c r="T145" s="190"/>
      <c r="U145" s="215" t="s">
        <v>4814</v>
      </c>
    </row>
    <row r="146" spans="1:21" s="167" customFormat="1" ht="48" customHeight="1">
      <c r="A146" s="228" t="s">
        <v>586</v>
      </c>
      <c r="B146" s="234" t="s">
        <v>5214</v>
      </c>
      <c r="C146" s="234"/>
      <c r="D146" s="235"/>
      <c r="E146" s="201"/>
      <c r="F146" s="185">
        <f>SUM(F147:F154)</f>
        <v>28721</v>
      </c>
      <c r="G146" s="185">
        <f>SUM(G147:G154)</f>
        <v>0</v>
      </c>
      <c r="H146" s="185">
        <f>SUM(H147:H154)</f>
        <v>3621</v>
      </c>
      <c r="I146" s="184"/>
      <c r="J146" s="184"/>
      <c r="K146" s="186"/>
      <c r="L146" s="184"/>
      <c r="M146" s="186"/>
      <c r="N146" s="186"/>
      <c r="O146" s="184"/>
      <c r="P146" s="186"/>
      <c r="Q146" s="186"/>
      <c r="R146" s="184"/>
      <c r="S146" s="184"/>
      <c r="T146" s="186"/>
      <c r="U146" s="247"/>
    </row>
    <row r="147" spans="1:21" s="149" customFormat="1" ht="123" customHeight="1">
      <c r="A147" s="187">
        <v>75</v>
      </c>
      <c r="B147" s="1338" t="s">
        <v>5215</v>
      </c>
      <c r="C147" s="1338"/>
      <c r="D147" s="190" t="s">
        <v>5216</v>
      </c>
      <c r="E147" s="189">
        <v>2018</v>
      </c>
      <c r="F147" s="189">
        <v>1200</v>
      </c>
      <c r="G147" s="189"/>
      <c r="H147" s="189">
        <v>1200</v>
      </c>
      <c r="I147" s="215">
        <v>1200</v>
      </c>
      <c r="J147" s="187"/>
      <c r="K147" s="190" t="s">
        <v>5216</v>
      </c>
      <c r="L147" s="221">
        <v>43160</v>
      </c>
      <c r="M147" s="190" t="s">
        <v>5217</v>
      </c>
      <c r="N147" s="190"/>
      <c r="O147" s="187" t="s">
        <v>5218</v>
      </c>
      <c r="P147" s="188"/>
      <c r="Q147" s="188"/>
      <c r="R147" s="221">
        <v>43160</v>
      </c>
      <c r="S147" s="189" t="s">
        <v>5219</v>
      </c>
      <c r="T147" s="190"/>
      <c r="U147" s="215" t="s">
        <v>4814</v>
      </c>
    </row>
    <row r="148" spans="1:21" s="149" customFormat="1" ht="153" customHeight="1">
      <c r="A148" s="187">
        <v>76</v>
      </c>
      <c r="B148" s="1338" t="s">
        <v>5220</v>
      </c>
      <c r="C148" s="1338"/>
      <c r="D148" s="190" t="s">
        <v>5221</v>
      </c>
      <c r="E148" s="189">
        <v>2018</v>
      </c>
      <c r="F148" s="189">
        <v>1621</v>
      </c>
      <c r="G148" s="185"/>
      <c r="H148" s="189">
        <v>1621</v>
      </c>
      <c r="I148" s="185"/>
      <c r="J148" s="185"/>
      <c r="K148" s="190" t="s">
        <v>5221</v>
      </c>
      <c r="L148" s="221">
        <v>43252</v>
      </c>
      <c r="M148" s="190" t="s">
        <v>5222</v>
      </c>
      <c r="N148" s="190" t="s">
        <v>441</v>
      </c>
      <c r="O148" s="187" t="s">
        <v>5223</v>
      </c>
      <c r="P148" s="188"/>
      <c r="Q148" s="188"/>
      <c r="R148" s="221">
        <v>43252</v>
      </c>
      <c r="S148" s="189" t="s">
        <v>5224</v>
      </c>
      <c r="T148" s="190" t="s">
        <v>5225</v>
      </c>
      <c r="U148" s="215" t="s">
        <v>4814</v>
      </c>
    </row>
    <row r="149" spans="1:21" s="161" customFormat="1" ht="77.25" customHeight="1">
      <c r="A149" s="187">
        <v>77</v>
      </c>
      <c r="B149" s="1338" t="s">
        <v>5226</v>
      </c>
      <c r="C149" s="1338"/>
      <c r="D149" s="262" t="s">
        <v>5227</v>
      </c>
      <c r="E149" s="263" t="s">
        <v>88</v>
      </c>
      <c r="F149" s="263">
        <v>2200</v>
      </c>
      <c r="G149" s="263"/>
      <c r="H149" s="263">
        <v>500</v>
      </c>
      <c r="I149" s="263">
        <v>500</v>
      </c>
      <c r="J149" s="263"/>
      <c r="K149" s="223" t="s">
        <v>5228</v>
      </c>
      <c r="L149" s="187"/>
      <c r="M149" s="209"/>
      <c r="N149" s="209"/>
      <c r="O149" s="215" t="s">
        <v>5087</v>
      </c>
      <c r="P149" s="223"/>
      <c r="Q149" s="223"/>
      <c r="R149" s="187"/>
      <c r="S149" s="189" t="s">
        <v>1083</v>
      </c>
      <c r="T149" s="223"/>
      <c r="U149" s="215" t="s">
        <v>4814</v>
      </c>
    </row>
    <row r="150" spans="1:21" s="161" customFormat="1" ht="95.25" customHeight="1">
      <c r="A150" s="187">
        <v>78</v>
      </c>
      <c r="B150" s="1338" t="s">
        <v>5229</v>
      </c>
      <c r="C150" s="1338"/>
      <c r="D150" s="262" t="s">
        <v>5230</v>
      </c>
      <c r="E150" s="263" t="s">
        <v>88</v>
      </c>
      <c r="F150" s="215">
        <v>780</v>
      </c>
      <c r="G150" s="263"/>
      <c r="H150" s="263">
        <v>300</v>
      </c>
      <c r="I150" s="263">
        <v>300</v>
      </c>
      <c r="J150" s="263"/>
      <c r="K150" s="190" t="s">
        <v>5231</v>
      </c>
      <c r="L150" s="187"/>
      <c r="M150" s="209"/>
      <c r="N150" s="209"/>
      <c r="O150" s="215" t="s">
        <v>5087</v>
      </c>
      <c r="P150" s="223"/>
      <c r="Q150" s="223"/>
      <c r="R150" s="187"/>
      <c r="S150" s="189" t="s">
        <v>1083</v>
      </c>
      <c r="T150" s="223"/>
      <c r="U150" s="215" t="s">
        <v>4814</v>
      </c>
    </row>
    <row r="151" spans="1:21" ht="93.75" customHeight="1">
      <c r="A151" s="187">
        <v>79</v>
      </c>
      <c r="B151" s="1338" t="s">
        <v>3058</v>
      </c>
      <c r="C151" s="1338"/>
      <c r="D151" s="190" t="s">
        <v>3059</v>
      </c>
      <c r="E151" s="264" t="s">
        <v>88</v>
      </c>
      <c r="F151" s="189">
        <v>1600</v>
      </c>
      <c r="G151" s="189"/>
      <c r="H151" s="189"/>
      <c r="I151" s="189"/>
      <c r="J151" s="189"/>
      <c r="K151" s="188"/>
      <c r="L151" s="189"/>
      <c r="M151" s="188"/>
      <c r="N151" s="188"/>
      <c r="O151" s="189"/>
      <c r="P151" s="188"/>
      <c r="Q151" s="188"/>
      <c r="R151" s="189"/>
      <c r="S151" s="189" t="s">
        <v>1194</v>
      </c>
      <c r="T151" s="188"/>
      <c r="U151" s="215" t="s">
        <v>4259</v>
      </c>
    </row>
    <row r="152" spans="1:21" s="162" customFormat="1" ht="103.5" customHeight="1">
      <c r="A152" s="187">
        <v>80</v>
      </c>
      <c r="B152" s="1338" t="s">
        <v>5232</v>
      </c>
      <c r="C152" s="1338"/>
      <c r="D152" s="265" t="s">
        <v>5233</v>
      </c>
      <c r="E152" s="264" t="s">
        <v>253</v>
      </c>
      <c r="F152" s="264">
        <v>12000</v>
      </c>
      <c r="G152" s="264"/>
      <c r="H152" s="264"/>
      <c r="I152" s="264"/>
      <c r="J152" s="264"/>
      <c r="K152" s="265"/>
      <c r="L152" s="264"/>
      <c r="M152" s="265"/>
      <c r="N152" s="265"/>
      <c r="O152" s="264"/>
      <c r="P152" s="265"/>
      <c r="Q152" s="265"/>
      <c r="R152" s="264"/>
      <c r="S152" s="189" t="s">
        <v>1194</v>
      </c>
      <c r="T152" s="265" t="s">
        <v>5234</v>
      </c>
      <c r="U152" s="215" t="s">
        <v>4259</v>
      </c>
    </row>
    <row r="153" spans="1:21" s="162" customFormat="1" ht="88.5" customHeight="1">
      <c r="A153" s="187">
        <v>81</v>
      </c>
      <c r="B153" s="1338" t="s">
        <v>5235</v>
      </c>
      <c r="C153" s="1338"/>
      <c r="D153" s="265" t="s">
        <v>5236</v>
      </c>
      <c r="E153" s="264">
        <v>2018</v>
      </c>
      <c r="F153" s="264">
        <v>660</v>
      </c>
      <c r="G153" s="264"/>
      <c r="H153" s="264"/>
      <c r="I153" s="264"/>
      <c r="J153" s="264"/>
      <c r="K153" s="265"/>
      <c r="L153" s="264"/>
      <c r="M153" s="265"/>
      <c r="N153" s="265"/>
      <c r="O153" s="264"/>
      <c r="P153" s="265"/>
      <c r="Q153" s="265"/>
      <c r="R153" s="264"/>
      <c r="S153" s="189" t="s">
        <v>1194</v>
      </c>
      <c r="T153" s="265" t="s">
        <v>5234</v>
      </c>
      <c r="U153" s="215" t="s">
        <v>4259</v>
      </c>
    </row>
    <row r="154" spans="1:21" ht="177.75" customHeight="1">
      <c r="A154" s="187">
        <v>82</v>
      </c>
      <c r="B154" s="1338" t="s">
        <v>5237</v>
      </c>
      <c r="C154" s="1338"/>
      <c r="D154" s="265" t="s">
        <v>5238</v>
      </c>
      <c r="E154" s="264" t="s">
        <v>253</v>
      </c>
      <c r="F154" s="264">
        <v>8660</v>
      </c>
      <c r="G154" s="264"/>
      <c r="H154" s="264"/>
      <c r="I154" s="264"/>
      <c r="J154" s="264"/>
      <c r="K154" s="265"/>
      <c r="L154" s="264"/>
      <c r="M154" s="265"/>
      <c r="N154" s="265"/>
      <c r="O154" s="264"/>
      <c r="P154" s="265"/>
      <c r="Q154" s="265"/>
      <c r="R154" s="264"/>
      <c r="S154" s="189" t="s">
        <v>1194</v>
      </c>
      <c r="T154" s="274"/>
      <c r="U154" s="215" t="s">
        <v>4284</v>
      </c>
    </row>
    <row r="155" spans="1:21" s="167" customFormat="1" ht="51" customHeight="1">
      <c r="A155" s="228" t="s">
        <v>1084</v>
      </c>
      <c r="B155" s="234" t="s">
        <v>5239</v>
      </c>
      <c r="C155" s="234"/>
      <c r="D155" s="235"/>
      <c r="E155" s="201"/>
      <c r="F155" s="185">
        <f>SUM(F156:F162)</f>
        <v>84329</v>
      </c>
      <c r="G155" s="185">
        <f>SUM(G156:G162)</f>
        <v>0</v>
      </c>
      <c r="H155" s="185">
        <f>SUM(H156:H162)</f>
        <v>0</v>
      </c>
      <c r="I155" s="184"/>
      <c r="J155" s="184"/>
      <c r="K155" s="186"/>
      <c r="L155" s="184"/>
      <c r="M155" s="186"/>
      <c r="N155" s="186"/>
      <c r="O155" s="184"/>
      <c r="P155" s="186"/>
      <c r="Q155" s="186"/>
      <c r="R155" s="184"/>
      <c r="S155" s="184"/>
      <c r="T155" s="186"/>
      <c r="U155" s="247"/>
    </row>
    <row r="156" spans="1:21" s="133" customFormat="1" ht="158.25" customHeight="1">
      <c r="A156" s="187">
        <v>83</v>
      </c>
      <c r="B156" s="1338" t="s">
        <v>5240</v>
      </c>
      <c r="C156" s="1338"/>
      <c r="D156" s="190" t="s">
        <v>5241</v>
      </c>
      <c r="E156" s="187" t="s">
        <v>112</v>
      </c>
      <c r="F156" s="215">
        <v>26569</v>
      </c>
      <c r="G156" s="187"/>
      <c r="H156" s="187"/>
      <c r="I156" s="187"/>
      <c r="J156" s="187"/>
      <c r="K156" s="190"/>
      <c r="L156" s="187"/>
      <c r="M156" s="190"/>
      <c r="N156" s="190"/>
      <c r="O156" s="187"/>
      <c r="P156" s="190"/>
      <c r="Q156" s="190"/>
      <c r="R156" s="187"/>
      <c r="S156" s="187" t="s">
        <v>1399</v>
      </c>
      <c r="T156" s="190" t="s">
        <v>5242</v>
      </c>
      <c r="U156" s="215" t="s">
        <v>4814</v>
      </c>
    </row>
    <row r="157" spans="1:21" s="133" customFormat="1" ht="120" customHeight="1">
      <c r="A157" s="187">
        <v>84</v>
      </c>
      <c r="B157" s="1338" t="s">
        <v>5243</v>
      </c>
      <c r="C157" s="1338"/>
      <c r="D157" s="190" t="s">
        <v>5244</v>
      </c>
      <c r="E157" s="187" t="s">
        <v>112</v>
      </c>
      <c r="F157" s="187">
        <v>9291</v>
      </c>
      <c r="G157" s="187"/>
      <c r="H157" s="187"/>
      <c r="I157" s="187"/>
      <c r="J157" s="187"/>
      <c r="K157" s="190"/>
      <c r="L157" s="187"/>
      <c r="M157" s="190"/>
      <c r="N157" s="190"/>
      <c r="O157" s="187"/>
      <c r="P157" s="190"/>
      <c r="Q157" s="190"/>
      <c r="R157" s="187"/>
      <c r="S157" s="189" t="s">
        <v>1083</v>
      </c>
      <c r="T157" s="223"/>
      <c r="U157" s="215" t="s">
        <v>4814</v>
      </c>
    </row>
    <row r="158" spans="1:21" ht="110.25" customHeight="1">
      <c r="A158" s="187">
        <v>85</v>
      </c>
      <c r="B158" s="1338" t="s">
        <v>5245</v>
      </c>
      <c r="C158" s="1338"/>
      <c r="D158" s="188" t="s">
        <v>5246</v>
      </c>
      <c r="E158" s="187" t="s">
        <v>112</v>
      </c>
      <c r="F158" s="189">
        <v>28000</v>
      </c>
      <c r="G158" s="187"/>
      <c r="H158" s="187"/>
      <c r="I158" s="187"/>
      <c r="J158" s="187"/>
      <c r="K158" s="190"/>
      <c r="L158" s="187"/>
      <c r="M158" s="190"/>
      <c r="N158" s="190"/>
      <c r="O158" s="187"/>
      <c r="P158" s="190"/>
      <c r="Q158" s="190"/>
      <c r="R158" s="187"/>
      <c r="S158" s="189" t="s">
        <v>1194</v>
      </c>
      <c r="T158" s="190"/>
      <c r="U158" s="215" t="s">
        <v>4814</v>
      </c>
    </row>
    <row r="159" spans="1:21" s="133" customFormat="1" ht="121.5" customHeight="1">
      <c r="A159" s="187">
        <v>86</v>
      </c>
      <c r="B159" s="1338" t="s">
        <v>5247</v>
      </c>
      <c r="C159" s="1338"/>
      <c r="D159" s="190" t="s">
        <v>5248</v>
      </c>
      <c r="E159" s="187" t="s">
        <v>112</v>
      </c>
      <c r="F159" s="187">
        <v>5904</v>
      </c>
      <c r="G159" s="187"/>
      <c r="H159" s="187"/>
      <c r="I159" s="187"/>
      <c r="J159" s="187"/>
      <c r="K159" s="190"/>
      <c r="L159" s="187"/>
      <c r="M159" s="190"/>
      <c r="N159" s="190"/>
      <c r="O159" s="187"/>
      <c r="P159" s="190"/>
      <c r="Q159" s="190"/>
      <c r="R159" s="187"/>
      <c r="S159" s="187" t="s">
        <v>1381</v>
      </c>
      <c r="T159" s="223"/>
      <c r="U159" s="215" t="s">
        <v>4814</v>
      </c>
    </row>
    <row r="160" spans="1:21" s="133" customFormat="1" ht="107.25" customHeight="1">
      <c r="A160" s="187">
        <v>87</v>
      </c>
      <c r="B160" s="1338" t="s">
        <v>5249</v>
      </c>
      <c r="C160" s="1338"/>
      <c r="D160" s="190" t="s">
        <v>5250</v>
      </c>
      <c r="E160" s="187" t="s">
        <v>112</v>
      </c>
      <c r="F160" s="187">
        <v>3000</v>
      </c>
      <c r="G160" s="187"/>
      <c r="H160" s="187"/>
      <c r="I160" s="187"/>
      <c r="J160" s="187"/>
      <c r="K160" s="190"/>
      <c r="L160" s="187"/>
      <c r="M160" s="190"/>
      <c r="N160" s="190"/>
      <c r="O160" s="187"/>
      <c r="P160" s="190"/>
      <c r="Q160" s="190"/>
      <c r="R160" s="187"/>
      <c r="S160" s="187" t="s">
        <v>1415</v>
      </c>
      <c r="T160" s="223"/>
      <c r="U160" s="215" t="s">
        <v>4814</v>
      </c>
    </row>
    <row r="161" spans="1:21" s="133" customFormat="1" ht="129" customHeight="1">
      <c r="A161" s="187">
        <v>88</v>
      </c>
      <c r="B161" s="1338" t="s">
        <v>5251</v>
      </c>
      <c r="C161" s="1338"/>
      <c r="D161" s="190" t="s">
        <v>5252</v>
      </c>
      <c r="E161" s="187" t="s">
        <v>112</v>
      </c>
      <c r="F161" s="187">
        <v>8100</v>
      </c>
      <c r="G161" s="187"/>
      <c r="H161" s="187"/>
      <c r="I161" s="187"/>
      <c r="J161" s="187"/>
      <c r="K161" s="190"/>
      <c r="L161" s="187"/>
      <c r="M161" s="190"/>
      <c r="N161" s="190"/>
      <c r="O161" s="187"/>
      <c r="P161" s="190"/>
      <c r="Q161" s="190"/>
      <c r="R161" s="187"/>
      <c r="S161" s="187" t="s">
        <v>1180</v>
      </c>
      <c r="T161" s="190" t="s">
        <v>5253</v>
      </c>
      <c r="U161" s="215" t="s">
        <v>4814</v>
      </c>
    </row>
    <row r="162" spans="1:21" s="133" customFormat="1" ht="133.5" customHeight="1">
      <c r="A162" s="187">
        <v>89</v>
      </c>
      <c r="B162" s="1338" t="s">
        <v>5254</v>
      </c>
      <c r="C162" s="1338"/>
      <c r="D162" s="190" t="s">
        <v>5255</v>
      </c>
      <c r="E162" s="187" t="s">
        <v>112</v>
      </c>
      <c r="F162" s="187">
        <v>3465</v>
      </c>
      <c r="G162" s="187"/>
      <c r="H162" s="187"/>
      <c r="I162" s="187"/>
      <c r="J162" s="187"/>
      <c r="K162" s="190"/>
      <c r="L162" s="187"/>
      <c r="M162" s="190"/>
      <c r="N162" s="190"/>
      <c r="O162" s="187"/>
      <c r="P162" s="190"/>
      <c r="Q162" s="190"/>
      <c r="R162" s="187"/>
      <c r="S162" s="187" t="s">
        <v>1556</v>
      </c>
      <c r="T162" s="223"/>
      <c r="U162" s="215" t="s">
        <v>4814</v>
      </c>
    </row>
    <row r="163" spans="1:21" s="167" customFormat="1" ht="47.25" customHeight="1">
      <c r="A163" s="228" t="s">
        <v>1086</v>
      </c>
      <c r="B163" s="1343" t="s">
        <v>5256</v>
      </c>
      <c r="C163" s="1343"/>
      <c r="D163" s="235"/>
      <c r="E163" s="201"/>
      <c r="F163" s="185">
        <f>SUM(F164:F166)</f>
        <v>37262</v>
      </c>
      <c r="G163" s="185">
        <f>SUM(G164:G166)</f>
        <v>12650</v>
      </c>
      <c r="H163" s="185">
        <f>SUM(H164:H166)</f>
        <v>9462</v>
      </c>
      <c r="I163" s="184"/>
      <c r="J163" s="184"/>
      <c r="K163" s="186"/>
      <c r="L163" s="184"/>
      <c r="M163" s="186"/>
      <c r="N163" s="186"/>
      <c r="O163" s="184"/>
      <c r="P163" s="186"/>
      <c r="Q163" s="186"/>
      <c r="R163" s="184"/>
      <c r="S163" s="184"/>
      <c r="T163" s="186"/>
      <c r="U163" s="247"/>
    </row>
    <row r="164" spans="1:21" s="147" customFormat="1" ht="119.25" customHeight="1">
      <c r="A164" s="187">
        <v>90</v>
      </c>
      <c r="B164" s="1338" t="s">
        <v>5257</v>
      </c>
      <c r="C164" s="190" t="s">
        <v>5258</v>
      </c>
      <c r="D164" s="190" t="s">
        <v>5259</v>
      </c>
      <c r="E164" s="189">
        <v>2018</v>
      </c>
      <c r="F164" s="189">
        <v>1962</v>
      </c>
      <c r="G164" s="187"/>
      <c r="H164" s="187">
        <v>1962</v>
      </c>
      <c r="I164" s="187"/>
      <c r="J164" s="187"/>
      <c r="K164" s="190" t="s">
        <v>5260</v>
      </c>
      <c r="L164" s="221">
        <v>43160</v>
      </c>
      <c r="M164" s="190"/>
      <c r="N164" s="190" t="s">
        <v>5261</v>
      </c>
      <c r="O164" s="187"/>
      <c r="P164" s="190"/>
      <c r="Q164" s="190"/>
      <c r="R164" s="221">
        <v>43160</v>
      </c>
      <c r="S164" s="187" t="s">
        <v>4112</v>
      </c>
      <c r="T164" s="186"/>
      <c r="U164" s="228" t="s">
        <v>4814</v>
      </c>
    </row>
    <row r="165" spans="1:21" s="167" customFormat="1" ht="135" customHeight="1">
      <c r="A165" s="187">
        <v>91</v>
      </c>
      <c r="B165" s="1338"/>
      <c r="C165" s="188" t="s">
        <v>5262</v>
      </c>
      <c r="D165" s="188" t="s">
        <v>5263</v>
      </c>
      <c r="E165" s="189" t="s">
        <v>532</v>
      </c>
      <c r="F165" s="189">
        <v>26000</v>
      </c>
      <c r="G165" s="189">
        <v>12650</v>
      </c>
      <c r="H165" s="189">
        <v>1500</v>
      </c>
      <c r="I165" s="189">
        <v>0</v>
      </c>
      <c r="J165" s="189">
        <v>1500</v>
      </c>
      <c r="K165" s="188" t="s">
        <v>5264</v>
      </c>
      <c r="L165" s="189" t="s">
        <v>36</v>
      </c>
      <c r="M165" s="188" t="s">
        <v>5265</v>
      </c>
      <c r="N165" s="188" t="s">
        <v>5266</v>
      </c>
      <c r="O165" s="189" t="s">
        <v>1089</v>
      </c>
      <c r="P165" s="188" t="s">
        <v>5267</v>
      </c>
      <c r="Q165" s="188" t="s">
        <v>5021</v>
      </c>
      <c r="R165" s="189" t="s">
        <v>36</v>
      </c>
      <c r="S165" s="189" t="s">
        <v>1415</v>
      </c>
      <c r="T165" s="188"/>
      <c r="U165" s="215" t="s">
        <v>4814</v>
      </c>
    </row>
    <row r="166" spans="1:21" s="138" customFormat="1" ht="127.5" customHeight="1">
      <c r="A166" s="187">
        <v>92</v>
      </c>
      <c r="B166" s="1338"/>
      <c r="C166" s="188" t="s">
        <v>5268</v>
      </c>
      <c r="D166" s="188" t="s">
        <v>5269</v>
      </c>
      <c r="E166" s="189" t="s">
        <v>253</v>
      </c>
      <c r="F166" s="189">
        <v>9300</v>
      </c>
      <c r="G166" s="189"/>
      <c r="H166" s="189">
        <v>6000</v>
      </c>
      <c r="I166" s="189">
        <v>0</v>
      </c>
      <c r="J166" s="189">
        <v>6000</v>
      </c>
      <c r="K166" s="188" t="s">
        <v>5270</v>
      </c>
      <c r="L166" s="242" t="s">
        <v>5271</v>
      </c>
      <c r="M166" s="188" t="s">
        <v>5272</v>
      </c>
      <c r="N166" s="188" t="s">
        <v>4256</v>
      </c>
      <c r="O166" s="189"/>
      <c r="P166" s="188" t="s">
        <v>5273</v>
      </c>
      <c r="Q166" s="188"/>
      <c r="R166" s="242" t="s">
        <v>5271</v>
      </c>
      <c r="S166" s="189" t="s">
        <v>5274</v>
      </c>
      <c r="T166" s="188"/>
      <c r="U166" s="215" t="s">
        <v>4814</v>
      </c>
    </row>
    <row r="167" spans="1:21" s="167" customFormat="1" ht="47.25" customHeight="1">
      <c r="A167" s="228" t="s">
        <v>1088</v>
      </c>
      <c r="B167" s="234" t="s">
        <v>5275</v>
      </c>
      <c r="C167" s="234"/>
      <c r="D167" s="235"/>
      <c r="E167" s="201"/>
      <c r="F167" s="185">
        <f>SUM(F168:F172)</f>
        <v>100500.84</v>
      </c>
      <c r="G167" s="185">
        <f>SUM(G168:G172)</f>
        <v>13220</v>
      </c>
      <c r="H167" s="185">
        <f>SUM(H168:H172)</f>
        <v>26470.639999999999</v>
      </c>
      <c r="I167" s="184"/>
      <c r="J167" s="184"/>
      <c r="K167" s="186"/>
      <c r="L167" s="184"/>
      <c r="M167" s="186"/>
      <c r="N167" s="186"/>
      <c r="O167" s="184"/>
      <c r="P167" s="186"/>
      <c r="Q167" s="186"/>
      <c r="R167" s="184"/>
      <c r="S167" s="184"/>
      <c r="T167" s="186"/>
      <c r="U167" s="247"/>
    </row>
    <row r="168" spans="1:21" s="138" customFormat="1" ht="141" customHeight="1">
      <c r="A168" s="187">
        <v>93</v>
      </c>
      <c r="B168" s="1338" t="s">
        <v>3024</v>
      </c>
      <c r="C168" s="1338"/>
      <c r="D168" s="188" t="s">
        <v>3025</v>
      </c>
      <c r="E168" s="189" t="s">
        <v>253</v>
      </c>
      <c r="F168" s="189">
        <v>26000</v>
      </c>
      <c r="G168" s="189"/>
      <c r="H168" s="189">
        <v>100</v>
      </c>
      <c r="I168" s="189">
        <v>100</v>
      </c>
      <c r="J168" s="189"/>
      <c r="K168" s="188" t="s">
        <v>5276</v>
      </c>
      <c r="L168" s="208"/>
      <c r="M168" s="209"/>
      <c r="N168" s="188" t="s">
        <v>4256</v>
      </c>
      <c r="O168" s="189"/>
      <c r="P168" s="188"/>
      <c r="Q168" s="188"/>
      <c r="R168" s="208"/>
      <c r="S168" s="189" t="s">
        <v>5277</v>
      </c>
      <c r="T168" s="188"/>
      <c r="U168" s="215" t="s">
        <v>4814</v>
      </c>
    </row>
    <row r="169" spans="1:21" s="138" customFormat="1" ht="208.5" customHeight="1">
      <c r="A169" s="187">
        <v>94</v>
      </c>
      <c r="B169" s="1338" t="s">
        <v>3036</v>
      </c>
      <c r="C169" s="1338"/>
      <c r="D169" s="188" t="s">
        <v>5278</v>
      </c>
      <c r="E169" s="189" t="s">
        <v>253</v>
      </c>
      <c r="F169" s="189">
        <v>700</v>
      </c>
      <c r="G169" s="189"/>
      <c r="H169" s="189"/>
      <c r="I169" s="189"/>
      <c r="J169" s="189"/>
      <c r="K169" s="188" t="s">
        <v>645</v>
      </c>
      <c r="L169" s="189"/>
      <c r="M169" s="188"/>
      <c r="N169" s="188" t="s">
        <v>4256</v>
      </c>
      <c r="O169" s="189"/>
      <c r="P169" s="188"/>
      <c r="Q169" s="188"/>
      <c r="R169" s="189"/>
      <c r="S169" s="189" t="s">
        <v>5279</v>
      </c>
      <c r="T169" s="188"/>
      <c r="U169" s="215" t="s">
        <v>4814</v>
      </c>
    </row>
    <row r="170" spans="1:21" s="138" customFormat="1" ht="74.25" customHeight="1">
      <c r="A170" s="187">
        <v>95</v>
      </c>
      <c r="B170" s="1338" t="s">
        <v>5280</v>
      </c>
      <c r="C170" s="1338"/>
      <c r="D170" s="265" t="s">
        <v>5281</v>
      </c>
      <c r="E170" s="264" t="s">
        <v>34</v>
      </c>
      <c r="F170" s="264">
        <v>4000</v>
      </c>
      <c r="G170" s="264"/>
      <c r="H170" s="264"/>
      <c r="I170" s="264"/>
      <c r="J170" s="264"/>
      <c r="K170" s="265"/>
      <c r="L170" s="264"/>
      <c r="M170" s="265"/>
      <c r="N170" s="265"/>
      <c r="O170" s="264"/>
      <c r="P170" s="265"/>
      <c r="Q170" s="265"/>
      <c r="R170" s="264"/>
      <c r="S170" s="189" t="s">
        <v>1194</v>
      </c>
      <c r="T170" s="283" t="s">
        <v>5282</v>
      </c>
      <c r="U170" s="215" t="s">
        <v>4814</v>
      </c>
    </row>
    <row r="171" spans="1:21" s="151" customFormat="1" ht="102" customHeight="1">
      <c r="A171" s="187">
        <v>96</v>
      </c>
      <c r="B171" s="1337" t="s">
        <v>5283</v>
      </c>
      <c r="C171" s="1337"/>
      <c r="D171" s="188" t="s">
        <v>5284</v>
      </c>
      <c r="E171" s="189" t="s">
        <v>253</v>
      </c>
      <c r="F171" s="189">
        <v>17148.04</v>
      </c>
      <c r="G171" s="189">
        <v>220</v>
      </c>
      <c r="H171" s="189">
        <v>13870.64</v>
      </c>
      <c r="I171" s="189">
        <v>0</v>
      </c>
      <c r="J171" s="189">
        <v>13870.64</v>
      </c>
      <c r="K171" s="217" t="s">
        <v>5285</v>
      </c>
      <c r="L171" s="218" t="s">
        <v>1158</v>
      </c>
      <c r="M171" s="217" t="s">
        <v>5286</v>
      </c>
      <c r="N171" s="217" t="s">
        <v>5287</v>
      </c>
      <c r="O171" s="221" t="s">
        <v>5288</v>
      </c>
      <c r="P171" s="217" t="s">
        <v>5289</v>
      </c>
      <c r="Q171" s="188" t="s">
        <v>5021</v>
      </c>
      <c r="R171" s="218" t="s">
        <v>1158</v>
      </c>
      <c r="S171" s="187" t="s">
        <v>1381</v>
      </c>
      <c r="T171" s="190" t="s">
        <v>5290</v>
      </c>
      <c r="U171" s="215" t="s">
        <v>4814</v>
      </c>
    </row>
    <row r="172" spans="1:21" s="169" customFormat="1" ht="173.25" customHeight="1">
      <c r="A172" s="187">
        <v>97</v>
      </c>
      <c r="B172" s="1337" t="s">
        <v>5291</v>
      </c>
      <c r="C172" s="1337"/>
      <c r="D172" s="188" t="s">
        <v>5292</v>
      </c>
      <c r="E172" s="189" t="s">
        <v>599</v>
      </c>
      <c r="F172" s="189">
        <v>52652.800000000003</v>
      </c>
      <c r="G172" s="189">
        <v>13000</v>
      </c>
      <c r="H172" s="189">
        <v>12500</v>
      </c>
      <c r="I172" s="187">
        <v>0</v>
      </c>
      <c r="J172" s="187">
        <v>12500</v>
      </c>
      <c r="K172" s="190" t="s">
        <v>653</v>
      </c>
      <c r="L172" s="221">
        <v>43070</v>
      </c>
      <c r="M172" s="190" t="s">
        <v>647</v>
      </c>
      <c r="N172" s="190" t="s">
        <v>654</v>
      </c>
      <c r="O172" s="187" t="s">
        <v>5293</v>
      </c>
      <c r="P172" s="190" t="s">
        <v>5294</v>
      </c>
      <c r="Q172" s="188" t="s">
        <v>5295</v>
      </c>
      <c r="R172" s="221">
        <v>43070</v>
      </c>
      <c r="S172" s="187" t="s">
        <v>1415</v>
      </c>
      <c r="T172" s="190" t="s">
        <v>5296</v>
      </c>
      <c r="U172" s="215" t="s">
        <v>4814</v>
      </c>
    </row>
    <row r="173" spans="1:21" s="167" customFormat="1" ht="40.5" customHeight="1">
      <c r="A173" s="228" t="s">
        <v>1090</v>
      </c>
      <c r="B173" s="234" t="s">
        <v>5297</v>
      </c>
      <c r="C173" s="234"/>
      <c r="D173" s="235"/>
      <c r="E173" s="201"/>
      <c r="F173" s="185">
        <f>SUM(F174:F177)</f>
        <v>15000</v>
      </c>
      <c r="G173" s="185">
        <f>SUM(G174:G177)</f>
        <v>0</v>
      </c>
      <c r="H173" s="185">
        <f>SUM(H174:H177)</f>
        <v>0</v>
      </c>
      <c r="I173" s="184"/>
      <c r="J173" s="184"/>
      <c r="K173" s="186"/>
      <c r="L173" s="184"/>
      <c r="M173" s="186"/>
      <c r="N173" s="186"/>
      <c r="O173" s="184"/>
      <c r="P173" s="186"/>
      <c r="Q173" s="186"/>
      <c r="R173" s="184"/>
      <c r="S173" s="184"/>
      <c r="T173" s="186"/>
      <c r="U173" s="247"/>
    </row>
    <row r="174" spans="1:21" ht="135.75" customHeight="1">
      <c r="A174" s="187">
        <v>98</v>
      </c>
      <c r="B174" s="1338" t="s">
        <v>5298</v>
      </c>
      <c r="C174" s="1338"/>
      <c r="D174" s="190" t="s">
        <v>5299</v>
      </c>
      <c r="E174" s="187">
        <v>2018</v>
      </c>
      <c r="F174" s="189">
        <v>2500</v>
      </c>
      <c r="G174" s="244"/>
      <c r="H174" s="244"/>
      <c r="I174" s="244"/>
      <c r="J174" s="187"/>
      <c r="K174" s="190"/>
      <c r="L174" s="187"/>
      <c r="M174" s="190"/>
      <c r="N174" s="190"/>
      <c r="O174" s="187"/>
      <c r="P174" s="190"/>
      <c r="Q174" s="190"/>
      <c r="R174" s="187"/>
      <c r="S174" s="189" t="s">
        <v>5069</v>
      </c>
      <c r="T174" s="190" t="s">
        <v>5300</v>
      </c>
      <c r="U174" s="189" t="s">
        <v>4814</v>
      </c>
    </row>
    <row r="175" spans="1:21" s="136" customFormat="1" ht="150.75" customHeight="1">
      <c r="A175" s="187">
        <v>99</v>
      </c>
      <c r="B175" s="1337" t="s">
        <v>5301</v>
      </c>
      <c r="C175" s="1337"/>
      <c r="D175" s="188" t="s">
        <v>5302</v>
      </c>
      <c r="E175" s="187">
        <v>2018</v>
      </c>
      <c r="F175" s="189">
        <v>5000</v>
      </c>
      <c r="G175" s="189"/>
      <c r="H175" s="189"/>
      <c r="I175" s="189"/>
      <c r="J175" s="189"/>
      <c r="K175" s="188"/>
      <c r="L175" s="202" t="s">
        <v>646</v>
      </c>
      <c r="M175" s="203"/>
      <c r="N175" s="204"/>
      <c r="O175" s="207"/>
      <c r="P175" s="204"/>
      <c r="Q175" s="204"/>
      <c r="R175" s="202" t="s">
        <v>646</v>
      </c>
      <c r="S175" s="189" t="s">
        <v>1399</v>
      </c>
      <c r="T175" s="188" t="s">
        <v>5303</v>
      </c>
      <c r="U175" s="215" t="s">
        <v>4814</v>
      </c>
    </row>
    <row r="176" spans="1:21" s="136" customFormat="1" ht="150.75" customHeight="1">
      <c r="A176" s="187">
        <v>100</v>
      </c>
      <c r="B176" s="1337" t="s">
        <v>5304</v>
      </c>
      <c r="C176" s="1337"/>
      <c r="D176" s="188" t="s">
        <v>5305</v>
      </c>
      <c r="E176" s="187">
        <v>2018</v>
      </c>
      <c r="F176" s="189">
        <v>2500</v>
      </c>
      <c r="G176" s="189"/>
      <c r="H176" s="189"/>
      <c r="I176" s="189"/>
      <c r="J176" s="189"/>
      <c r="K176" s="188"/>
      <c r="L176" s="202" t="s">
        <v>646</v>
      </c>
      <c r="M176" s="203"/>
      <c r="N176" s="204"/>
      <c r="O176" s="207"/>
      <c r="P176" s="204"/>
      <c r="Q176" s="204"/>
      <c r="R176" s="202" t="s">
        <v>646</v>
      </c>
      <c r="S176" s="189" t="s">
        <v>1083</v>
      </c>
      <c r="T176" s="188" t="s">
        <v>5303</v>
      </c>
      <c r="U176" s="215" t="s">
        <v>4814</v>
      </c>
    </row>
    <row r="177" spans="1:21" s="136" customFormat="1" ht="150.75" customHeight="1">
      <c r="A177" s="187">
        <v>101</v>
      </c>
      <c r="B177" s="1337" t="s">
        <v>5306</v>
      </c>
      <c r="C177" s="1337"/>
      <c r="D177" s="188" t="s">
        <v>5302</v>
      </c>
      <c r="E177" s="187">
        <v>2018</v>
      </c>
      <c r="F177" s="189">
        <v>5000</v>
      </c>
      <c r="G177" s="189"/>
      <c r="H177" s="189"/>
      <c r="I177" s="189"/>
      <c r="J177" s="189"/>
      <c r="K177" s="188"/>
      <c r="L177" s="202" t="s">
        <v>646</v>
      </c>
      <c r="M177" s="203"/>
      <c r="N177" s="204"/>
      <c r="O177" s="207"/>
      <c r="P177" s="204"/>
      <c r="Q177" s="204"/>
      <c r="R177" s="202" t="s">
        <v>646</v>
      </c>
      <c r="S177" s="189" t="s">
        <v>1194</v>
      </c>
      <c r="T177" s="188" t="s">
        <v>5303</v>
      </c>
      <c r="U177" s="215" t="s">
        <v>4814</v>
      </c>
    </row>
    <row r="178" spans="1:21" s="167" customFormat="1" ht="45" customHeight="1">
      <c r="A178" s="228" t="s">
        <v>1092</v>
      </c>
      <c r="B178" s="234" t="s">
        <v>5307</v>
      </c>
      <c r="C178" s="234"/>
      <c r="D178" s="235"/>
      <c r="E178" s="201"/>
      <c r="F178" s="185">
        <f>SUM(F179:F181)</f>
        <v>3328.66</v>
      </c>
      <c r="G178" s="185">
        <f>SUM(G179:G181)</f>
        <v>590</v>
      </c>
      <c r="H178" s="185">
        <f>SUM(H179:H181)</f>
        <v>2738.66</v>
      </c>
      <c r="I178" s="184"/>
      <c r="J178" s="184"/>
      <c r="K178" s="186"/>
      <c r="L178" s="184"/>
      <c r="M178" s="186"/>
      <c r="N178" s="186"/>
      <c r="O178" s="184"/>
      <c r="P178" s="186"/>
      <c r="Q178" s="186"/>
      <c r="R178" s="184"/>
      <c r="S178" s="184"/>
      <c r="T178" s="186"/>
      <c r="U178" s="247"/>
    </row>
    <row r="179" spans="1:21" s="149" customFormat="1" ht="120" customHeight="1">
      <c r="A179" s="187">
        <v>102</v>
      </c>
      <c r="B179" s="1337" t="s">
        <v>5308</v>
      </c>
      <c r="C179" s="1337"/>
      <c r="D179" s="188" t="s">
        <v>5309</v>
      </c>
      <c r="E179" s="189" t="s">
        <v>34</v>
      </c>
      <c r="F179" s="189">
        <v>661</v>
      </c>
      <c r="G179" s="189">
        <v>50</v>
      </c>
      <c r="H179" s="189">
        <v>611</v>
      </c>
      <c r="I179" s="187">
        <v>611</v>
      </c>
      <c r="J179" s="187">
        <v>0</v>
      </c>
      <c r="K179" s="190" t="s">
        <v>5310</v>
      </c>
      <c r="L179" s="242" t="s">
        <v>1348</v>
      </c>
      <c r="M179" s="190"/>
      <c r="N179" s="190" t="s">
        <v>5311</v>
      </c>
      <c r="O179" s="187" t="s">
        <v>5312</v>
      </c>
      <c r="P179" s="188" t="s">
        <v>5313</v>
      </c>
      <c r="Q179" s="188" t="s">
        <v>5314</v>
      </c>
      <c r="R179" s="242" t="s">
        <v>1348</v>
      </c>
      <c r="S179" s="189" t="s">
        <v>5315</v>
      </c>
      <c r="T179" s="190"/>
      <c r="U179" s="215" t="s">
        <v>4814</v>
      </c>
    </row>
    <row r="180" spans="1:21" s="149" customFormat="1" ht="110.25" customHeight="1">
      <c r="A180" s="187">
        <v>103</v>
      </c>
      <c r="B180" s="1337" t="s">
        <v>5316</v>
      </c>
      <c r="C180" s="1337"/>
      <c r="D180" s="188" t="s">
        <v>5317</v>
      </c>
      <c r="E180" s="189" t="s">
        <v>34</v>
      </c>
      <c r="F180" s="189">
        <v>1843.66</v>
      </c>
      <c r="G180" s="189">
        <v>300</v>
      </c>
      <c r="H180" s="189">
        <v>1543.66</v>
      </c>
      <c r="I180" s="187">
        <v>1543.66</v>
      </c>
      <c r="J180" s="187"/>
      <c r="K180" s="190" t="s">
        <v>105</v>
      </c>
      <c r="L180" s="242" t="s">
        <v>1355</v>
      </c>
      <c r="M180" s="190"/>
      <c r="N180" s="190" t="s">
        <v>5318</v>
      </c>
      <c r="O180" s="187" t="s">
        <v>5319</v>
      </c>
      <c r="P180" s="188" t="s">
        <v>5320</v>
      </c>
      <c r="Q180" s="188" t="s">
        <v>5314</v>
      </c>
      <c r="R180" s="242" t="s">
        <v>1355</v>
      </c>
      <c r="S180" s="189" t="s">
        <v>5321</v>
      </c>
      <c r="T180" s="190"/>
      <c r="U180" s="215" t="s">
        <v>4814</v>
      </c>
    </row>
    <row r="181" spans="1:21" s="149" customFormat="1" ht="121.5" customHeight="1">
      <c r="A181" s="187">
        <v>104</v>
      </c>
      <c r="B181" s="1337" t="s">
        <v>5322</v>
      </c>
      <c r="C181" s="1337"/>
      <c r="D181" s="188" t="s">
        <v>5323</v>
      </c>
      <c r="E181" s="189" t="s">
        <v>34</v>
      </c>
      <c r="F181" s="189">
        <v>824</v>
      </c>
      <c r="G181" s="189">
        <v>240</v>
      </c>
      <c r="H181" s="189">
        <v>584</v>
      </c>
      <c r="I181" s="215">
        <v>584</v>
      </c>
      <c r="J181" s="187">
        <v>0</v>
      </c>
      <c r="K181" s="188" t="s">
        <v>5324</v>
      </c>
      <c r="L181" s="242" t="s">
        <v>5325</v>
      </c>
      <c r="M181" s="205" t="s">
        <v>5326</v>
      </c>
      <c r="N181" s="205" t="s">
        <v>5327</v>
      </c>
      <c r="O181" s="205" t="s">
        <v>5328</v>
      </c>
      <c r="P181" s="188" t="s">
        <v>5329</v>
      </c>
      <c r="Q181" s="188" t="s">
        <v>5021</v>
      </c>
      <c r="R181" s="242" t="s">
        <v>5325</v>
      </c>
      <c r="S181" s="189" t="s">
        <v>5330</v>
      </c>
      <c r="T181" s="190"/>
      <c r="U181" s="215" t="s">
        <v>4814</v>
      </c>
    </row>
    <row r="182" spans="1:21" s="170" customFormat="1" ht="54" customHeight="1">
      <c r="A182" s="184" t="s">
        <v>5331</v>
      </c>
      <c r="B182" s="1342" t="s">
        <v>5332</v>
      </c>
      <c r="C182" s="1342"/>
      <c r="D182" s="1342"/>
      <c r="E182" s="229"/>
      <c r="F182" s="185">
        <f>SUM(F183:F185)</f>
        <v>4000</v>
      </c>
      <c r="G182" s="185">
        <f>SUM(G183:G185)</f>
        <v>0</v>
      </c>
      <c r="H182" s="185">
        <f>SUM(H183:H185)</f>
        <v>0</v>
      </c>
      <c r="I182" s="229"/>
      <c r="J182" s="229"/>
      <c r="K182" s="279"/>
      <c r="L182" s="187"/>
      <c r="M182" s="279"/>
      <c r="N182" s="279"/>
      <c r="O182" s="229"/>
      <c r="P182" s="279"/>
      <c r="Q182" s="279"/>
      <c r="R182" s="187"/>
      <c r="S182" s="229"/>
      <c r="T182" s="279"/>
      <c r="U182" s="229"/>
    </row>
    <row r="183" spans="1:21" s="138" customFormat="1" ht="129" customHeight="1">
      <c r="A183" s="187">
        <v>105</v>
      </c>
      <c r="B183" s="1337" t="s">
        <v>5333</v>
      </c>
      <c r="C183" s="1337"/>
      <c r="D183" s="275" t="s">
        <v>5334</v>
      </c>
      <c r="E183" s="187" t="s">
        <v>253</v>
      </c>
      <c r="F183" s="187">
        <v>1500</v>
      </c>
      <c r="G183" s="187"/>
      <c r="H183" s="187"/>
      <c r="I183" s="187"/>
      <c r="J183" s="187"/>
      <c r="K183" s="190"/>
      <c r="L183" s="187"/>
      <c r="M183" s="190"/>
      <c r="N183" s="190"/>
      <c r="O183" s="187"/>
      <c r="P183" s="190"/>
      <c r="Q183" s="190"/>
      <c r="R183" s="187"/>
      <c r="S183" s="189" t="s">
        <v>1399</v>
      </c>
      <c r="T183" s="190"/>
      <c r="U183" s="215" t="s">
        <v>4814</v>
      </c>
    </row>
    <row r="184" spans="1:21" s="138" customFormat="1" ht="135" customHeight="1">
      <c r="A184" s="187">
        <v>106</v>
      </c>
      <c r="B184" s="1337" t="s">
        <v>5335</v>
      </c>
      <c r="C184" s="1337"/>
      <c r="D184" s="275" t="s">
        <v>5336</v>
      </c>
      <c r="E184" s="187" t="s">
        <v>253</v>
      </c>
      <c r="F184" s="187">
        <v>1000</v>
      </c>
      <c r="G184" s="187"/>
      <c r="H184" s="187"/>
      <c r="I184" s="187"/>
      <c r="J184" s="187"/>
      <c r="K184" s="190"/>
      <c r="L184" s="187"/>
      <c r="M184" s="190"/>
      <c r="N184" s="190"/>
      <c r="O184" s="187"/>
      <c r="P184" s="190"/>
      <c r="Q184" s="190"/>
      <c r="R184" s="187"/>
      <c r="S184" s="189" t="s">
        <v>1083</v>
      </c>
      <c r="T184" s="190"/>
      <c r="U184" s="215" t="s">
        <v>4814</v>
      </c>
    </row>
    <row r="185" spans="1:21" s="138" customFormat="1" ht="123.75" customHeight="1">
      <c r="A185" s="187">
        <v>107</v>
      </c>
      <c r="B185" s="1337" t="s">
        <v>5337</v>
      </c>
      <c r="C185" s="1337"/>
      <c r="D185" s="275" t="s">
        <v>5338</v>
      </c>
      <c r="E185" s="187" t="s">
        <v>253</v>
      </c>
      <c r="F185" s="187">
        <v>1500</v>
      </c>
      <c r="G185" s="187"/>
      <c r="H185" s="187"/>
      <c r="I185" s="187"/>
      <c r="J185" s="187"/>
      <c r="K185" s="190"/>
      <c r="L185" s="187"/>
      <c r="M185" s="190"/>
      <c r="N185" s="190"/>
      <c r="O185" s="187"/>
      <c r="P185" s="190"/>
      <c r="Q185" s="190"/>
      <c r="R185" s="187"/>
      <c r="S185" s="187" t="s">
        <v>1194</v>
      </c>
      <c r="T185" s="190"/>
      <c r="U185" s="215" t="s">
        <v>4814</v>
      </c>
    </row>
    <row r="186" spans="1:21" s="170" customFormat="1" ht="67.5" customHeight="1">
      <c r="A186" s="184" t="s">
        <v>5339</v>
      </c>
      <c r="B186" s="1342" t="s">
        <v>5340</v>
      </c>
      <c r="C186" s="1342"/>
      <c r="D186" s="1342"/>
      <c r="E186" s="229"/>
      <c r="F186" s="185">
        <f>SUM(F187:F188)</f>
        <v>1000</v>
      </c>
      <c r="G186" s="185">
        <f>SUM(G187:G188)</f>
        <v>0</v>
      </c>
      <c r="H186" s="185">
        <f>SUM(H187:H188)</f>
        <v>0</v>
      </c>
      <c r="I186" s="229"/>
      <c r="J186" s="229"/>
      <c r="K186" s="279"/>
      <c r="L186" s="187"/>
      <c r="M186" s="279"/>
      <c r="N186" s="279"/>
      <c r="O186" s="229"/>
      <c r="P186" s="279"/>
      <c r="Q186" s="279"/>
      <c r="R186" s="187"/>
      <c r="S186" s="229"/>
      <c r="T186" s="279"/>
      <c r="U186" s="229"/>
    </row>
    <row r="187" spans="1:21" s="171" customFormat="1" ht="79.5" customHeight="1">
      <c r="A187" s="187">
        <v>108</v>
      </c>
      <c r="B187" s="1337" t="s">
        <v>5341</v>
      </c>
      <c r="C187" s="1337"/>
      <c r="D187" s="188" t="s">
        <v>5342</v>
      </c>
      <c r="E187" s="187" t="s">
        <v>88</v>
      </c>
      <c r="F187" s="189">
        <v>1000</v>
      </c>
      <c r="G187" s="189"/>
      <c r="H187" s="189"/>
      <c r="I187" s="189"/>
      <c r="J187" s="189"/>
      <c r="K187" s="190" t="s">
        <v>1893</v>
      </c>
      <c r="L187" s="215"/>
      <c r="M187" s="223"/>
      <c r="N187" s="217"/>
      <c r="O187" s="187"/>
      <c r="P187" s="188"/>
      <c r="Q187" s="188"/>
      <c r="R187" s="215"/>
      <c r="S187" s="189" t="s">
        <v>1399</v>
      </c>
      <c r="T187" s="190"/>
      <c r="U187" s="215" t="s">
        <v>4814</v>
      </c>
    </row>
    <row r="188" spans="1:21" s="171" customFormat="1" ht="147.75" customHeight="1">
      <c r="A188" s="187">
        <v>109</v>
      </c>
      <c r="B188" s="1337" t="s">
        <v>712</v>
      </c>
      <c r="C188" s="1337"/>
      <c r="D188" s="188" t="s">
        <v>5343</v>
      </c>
      <c r="E188" s="187" t="s">
        <v>253</v>
      </c>
      <c r="F188" s="189"/>
      <c r="G188" s="189"/>
      <c r="H188" s="189"/>
      <c r="I188" s="189"/>
      <c r="J188" s="189"/>
      <c r="K188" s="223"/>
      <c r="L188" s="215"/>
      <c r="M188" s="223"/>
      <c r="N188" s="217"/>
      <c r="O188" s="187"/>
      <c r="P188" s="188"/>
      <c r="Q188" s="188"/>
      <c r="R188" s="215"/>
      <c r="S188" s="189" t="s">
        <v>5344</v>
      </c>
      <c r="T188" s="190"/>
      <c r="U188" s="215" t="s">
        <v>4814</v>
      </c>
    </row>
    <row r="189" spans="1:21" s="167" customFormat="1" ht="41.25" customHeight="1">
      <c r="A189" s="184" t="s">
        <v>4284</v>
      </c>
      <c r="B189" s="1342" t="s">
        <v>5345</v>
      </c>
      <c r="C189" s="1342"/>
      <c r="D189" s="186" t="s">
        <v>5346</v>
      </c>
      <c r="E189" s="184"/>
      <c r="F189" s="185">
        <f>SUM(F190:F232)</f>
        <v>1110598.77064</v>
      </c>
      <c r="G189" s="185"/>
      <c r="H189" s="185">
        <f>SUM(H192:H232)</f>
        <v>0</v>
      </c>
      <c r="I189" s="201"/>
      <c r="J189" s="184"/>
      <c r="K189" s="186"/>
      <c r="L189" s="184"/>
      <c r="M189" s="186"/>
      <c r="N189" s="186"/>
      <c r="O189" s="184"/>
      <c r="P189" s="186"/>
      <c r="Q189" s="186"/>
      <c r="R189" s="184"/>
      <c r="S189" s="184"/>
      <c r="T189" s="186"/>
      <c r="U189" s="247"/>
    </row>
    <row r="190" spans="1:21" ht="110.25" customHeight="1">
      <c r="A190" s="187">
        <v>1</v>
      </c>
      <c r="B190" s="1340" t="s">
        <v>5347</v>
      </c>
      <c r="C190" s="1341"/>
      <c r="D190" s="190" t="s">
        <v>5348</v>
      </c>
      <c r="E190" s="189">
        <v>2018</v>
      </c>
      <c r="F190" s="189">
        <f>(2700*60+1000*50)*700/10000</f>
        <v>14840</v>
      </c>
      <c r="G190" s="244"/>
      <c r="H190" s="244"/>
      <c r="I190" s="244"/>
      <c r="J190" s="187"/>
      <c r="K190" s="190"/>
      <c r="L190" s="187"/>
      <c r="M190" s="190"/>
      <c r="N190" s="190"/>
      <c r="O190" s="187"/>
      <c r="P190" s="190"/>
      <c r="Q190" s="190"/>
      <c r="R190" s="187"/>
      <c r="S190" s="189" t="s">
        <v>1399</v>
      </c>
      <c r="T190" s="190"/>
      <c r="U190" s="189" t="s">
        <v>4814</v>
      </c>
    </row>
    <row r="191" spans="1:21" ht="96.75" customHeight="1">
      <c r="A191" s="187">
        <v>2</v>
      </c>
      <c r="B191" s="1340" t="s">
        <v>5349</v>
      </c>
      <c r="C191" s="1341"/>
      <c r="D191" s="190" t="s">
        <v>5350</v>
      </c>
      <c r="E191" s="189">
        <v>2018</v>
      </c>
      <c r="F191" s="189">
        <f>2300*60*700/10000</f>
        <v>9660</v>
      </c>
      <c r="G191" s="244"/>
      <c r="H191" s="244"/>
      <c r="I191" s="244"/>
      <c r="J191" s="187"/>
      <c r="K191" s="190"/>
      <c r="L191" s="187"/>
      <c r="M191" s="190"/>
      <c r="N191" s="190"/>
      <c r="O191" s="187"/>
      <c r="P191" s="190"/>
      <c r="Q191" s="190"/>
      <c r="R191" s="187"/>
      <c r="S191" s="189" t="s">
        <v>1399</v>
      </c>
      <c r="T191" s="190"/>
      <c r="U191" s="189" t="s">
        <v>4814</v>
      </c>
    </row>
    <row r="192" spans="1:21" s="155" customFormat="1" ht="119.25" customHeight="1">
      <c r="A192" s="187">
        <v>3</v>
      </c>
      <c r="B192" s="1338" t="s">
        <v>2866</v>
      </c>
      <c r="C192" s="1338"/>
      <c r="D192" s="190" t="s">
        <v>2867</v>
      </c>
      <c r="E192" s="187" t="s">
        <v>253</v>
      </c>
      <c r="F192" s="187">
        <v>94360</v>
      </c>
      <c r="G192" s="187"/>
      <c r="H192" s="187"/>
      <c r="I192" s="187"/>
      <c r="J192" s="189"/>
      <c r="K192" s="190"/>
      <c r="L192" s="187"/>
      <c r="M192" s="190" t="s">
        <v>99</v>
      </c>
      <c r="N192" s="190" t="s">
        <v>4251</v>
      </c>
      <c r="O192" s="215" t="s">
        <v>1082</v>
      </c>
      <c r="P192" s="188"/>
      <c r="Q192" s="188"/>
      <c r="R192" s="187"/>
      <c r="S192" s="189" t="s">
        <v>1399</v>
      </c>
      <c r="T192" s="190"/>
      <c r="U192" s="189"/>
    </row>
    <row r="193" spans="1:21" s="146" customFormat="1" ht="144" customHeight="1">
      <c r="A193" s="187">
        <v>4</v>
      </c>
      <c r="B193" s="1338" t="s">
        <v>5351</v>
      </c>
      <c r="C193" s="1338"/>
      <c r="D193" s="190" t="s">
        <v>5066</v>
      </c>
      <c r="E193" s="187" t="s">
        <v>253</v>
      </c>
      <c r="F193" s="189">
        <v>8094</v>
      </c>
      <c r="G193" s="244"/>
      <c r="H193" s="244"/>
      <c r="I193" s="244"/>
      <c r="J193" s="187"/>
      <c r="K193" s="190"/>
      <c r="L193" s="187"/>
      <c r="M193" s="190"/>
      <c r="N193" s="190"/>
      <c r="O193" s="187"/>
      <c r="P193" s="190"/>
      <c r="Q193" s="190"/>
      <c r="R193" s="187"/>
      <c r="S193" s="189" t="s">
        <v>1820</v>
      </c>
      <c r="T193" s="190" t="s">
        <v>5352</v>
      </c>
      <c r="U193" s="189"/>
    </row>
    <row r="194" spans="1:21" ht="107.25" customHeight="1">
      <c r="A194" s="187">
        <v>5</v>
      </c>
      <c r="B194" s="1338" t="s">
        <v>5353</v>
      </c>
      <c r="C194" s="1338"/>
      <c r="D194" s="190" t="s">
        <v>5099</v>
      </c>
      <c r="E194" s="187" t="s">
        <v>253</v>
      </c>
      <c r="F194" s="189">
        <v>34400</v>
      </c>
      <c r="G194" s="244"/>
      <c r="H194" s="244"/>
      <c r="I194" s="244"/>
      <c r="J194" s="187"/>
      <c r="K194" s="190"/>
      <c r="L194" s="187"/>
      <c r="M194" s="190"/>
      <c r="N194" s="190"/>
      <c r="O194" s="187"/>
      <c r="P194" s="190"/>
      <c r="Q194" s="190"/>
      <c r="R194" s="187"/>
      <c r="S194" s="189" t="s">
        <v>5354</v>
      </c>
      <c r="T194" s="190"/>
      <c r="U194" s="189"/>
    </row>
    <row r="195" spans="1:21" s="173" customFormat="1" ht="106.5" customHeight="1">
      <c r="A195" s="187">
        <v>6</v>
      </c>
      <c r="B195" s="1338" t="s">
        <v>4255</v>
      </c>
      <c r="C195" s="190" t="s">
        <v>2935</v>
      </c>
      <c r="D195" s="188" t="s">
        <v>2936</v>
      </c>
      <c r="E195" s="189" t="s">
        <v>883</v>
      </c>
      <c r="F195" s="189">
        <v>150000</v>
      </c>
      <c r="G195" s="189"/>
      <c r="H195" s="189"/>
      <c r="I195" s="189"/>
      <c r="J195" s="189"/>
      <c r="K195" s="188"/>
      <c r="L195" s="189"/>
      <c r="M195" s="188"/>
      <c r="N195" s="188" t="s">
        <v>4256</v>
      </c>
      <c r="O195" s="189" t="s">
        <v>4189</v>
      </c>
      <c r="P195" s="188"/>
      <c r="Q195" s="190" t="s">
        <v>4257</v>
      </c>
      <c r="R195" s="189"/>
      <c r="S195" s="189" t="s">
        <v>1399</v>
      </c>
      <c r="T195" s="190" t="s">
        <v>5355</v>
      </c>
      <c r="U195" s="189"/>
    </row>
    <row r="196" spans="1:21" ht="126" customHeight="1">
      <c r="A196" s="187">
        <v>7</v>
      </c>
      <c r="B196" s="1338"/>
      <c r="C196" s="190" t="s">
        <v>2899</v>
      </c>
      <c r="D196" s="188" t="s">
        <v>4262</v>
      </c>
      <c r="E196" s="189" t="s">
        <v>883</v>
      </c>
      <c r="F196" s="189">
        <v>122973</v>
      </c>
      <c r="G196" s="189"/>
      <c r="H196" s="189"/>
      <c r="I196" s="189"/>
      <c r="J196" s="189"/>
      <c r="K196" s="188"/>
      <c r="L196" s="189"/>
      <c r="M196" s="188"/>
      <c r="N196" s="188"/>
      <c r="O196" s="189" t="s">
        <v>4189</v>
      </c>
      <c r="P196" s="188"/>
      <c r="Q196" s="188"/>
      <c r="R196" s="189"/>
      <c r="S196" s="187" t="s">
        <v>1399</v>
      </c>
      <c r="T196" s="190" t="s">
        <v>4264</v>
      </c>
      <c r="U196" s="189"/>
    </row>
    <row r="197" spans="1:21" s="155" customFormat="1" ht="134.25" customHeight="1">
      <c r="A197" s="187">
        <v>8</v>
      </c>
      <c r="B197" s="1338"/>
      <c r="C197" s="190" t="s">
        <v>4266</v>
      </c>
      <c r="D197" s="190" t="s">
        <v>4267</v>
      </c>
      <c r="E197" s="189" t="s">
        <v>883</v>
      </c>
      <c r="F197" s="187">
        <v>44878</v>
      </c>
      <c r="G197" s="187"/>
      <c r="H197" s="187"/>
      <c r="I197" s="187"/>
      <c r="J197" s="187"/>
      <c r="K197" s="190"/>
      <c r="L197" s="189"/>
      <c r="M197" s="190"/>
      <c r="N197" s="188" t="s">
        <v>4256</v>
      </c>
      <c r="O197" s="189" t="s">
        <v>4189</v>
      </c>
      <c r="P197" s="190" t="s">
        <v>4268</v>
      </c>
      <c r="Q197" s="190" t="s">
        <v>4257</v>
      </c>
      <c r="R197" s="189"/>
      <c r="S197" s="187" t="s">
        <v>1399</v>
      </c>
      <c r="T197" s="190" t="s">
        <v>5355</v>
      </c>
      <c r="U197" s="189"/>
    </row>
    <row r="198" spans="1:21" s="146" customFormat="1" ht="139.5" customHeight="1">
      <c r="A198" s="187">
        <v>9</v>
      </c>
      <c r="B198" s="1338"/>
      <c r="C198" s="190" t="s">
        <v>4269</v>
      </c>
      <c r="D198" s="190" t="s">
        <v>4270</v>
      </c>
      <c r="E198" s="189" t="s">
        <v>883</v>
      </c>
      <c r="F198" s="187">
        <v>39140</v>
      </c>
      <c r="G198" s="187"/>
      <c r="H198" s="187"/>
      <c r="I198" s="187"/>
      <c r="J198" s="187"/>
      <c r="K198" s="190"/>
      <c r="L198" s="189"/>
      <c r="M198" s="190"/>
      <c r="N198" s="188" t="s">
        <v>4256</v>
      </c>
      <c r="O198" s="189" t="s">
        <v>4189</v>
      </c>
      <c r="P198" s="190" t="s">
        <v>4268</v>
      </c>
      <c r="Q198" s="190" t="s">
        <v>4257</v>
      </c>
      <c r="R198" s="189"/>
      <c r="S198" s="187" t="s">
        <v>1399</v>
      </c>
      <c r="T198" s="190" t="s">
        <v>5355</v>
      </c>
      <c r="U198" s="189"/>
    </row>
    <row r="199" spans="1:21" ht="137.25" customHeight="1">
      <c r="A199" s="187">
        <v>10</v>
      </c>
      <c r="B199" s="1338"/>
      <c r="C199" s="190" t="s">
        <v>4271</v>
      </c>
      <c r="D199" s="190" t="s">
        <v>4272</v>
      </c>
      <c r="E199" s="189" t="s">
        <v>883</v>
      </c>
      <c r="F199" s="187">
        <v>26298</v>
      </c>
      <c r="G199" s="187"/>
      <c r="H199" s="187"/>
      <c r="I199" s="187"/>
      <c r="J199" s="187"/>
      <c r="K199" s="190"/>
      <c r="L199" s="189"/>
      <c r="M199" s="190"/>
      <c r="N199" s="188" t="s">
        <v>4256</v>
      </c>
      <c r="O199" s="189" t="s">
        <v>4189</v>
      </c>
      <c r="P199" s="190" t="s">
        <v>4268</v>
      </c>
      <c r="Q199" s="190" t="s">
        <v>4257</v>
      </c>
      <c r="R199" s="189"/>
      <c r="S199" s="187" t="s">
        <v>1399</v>
      </c>
      <c r="T199" s="190" t="s">
        <v>5355</v>
      </c>
      <c r="U199" s="189"/>
    </row>
    <row r="200" spans="1:21" s="155" customFormat="1" ht="139.5" customHeight="1">
      <c r="A200" s="187">
        <v>11</v>
      </c>
      <c r="B200" s="1338"/>
      <c r="C200" s="190" t="s">
        <v>4273</v>
      </c>
      <c r="D200" s="190" t="s">
        <v>4274</v>
      </c>
      <c r="E200" s="189" t="s">
        <v>883</v>
      </c>
      <c r="F200" s="187">
        <v>23844</v>
      </c>
      <c r="G200" s="187"/>
      <c r="H200" s="187"/>
      <c r="I200" s="187"/>
      <c r="J200" s="187"/>
      <c r="K200" s="190"/>
      <c r="L200" s="189"/>
      <c r="M200" s="190"/>
      <c r="N200" s="188" t="s">
        <v>4256</v>
      </c>
      <c r="O200" s="189" t="s">
        <v>4189</v>
      </c>
      <c r="P200" s="190" t="s">
        <v>4268</v>
      </c>
      <c r="Q200" s="190" t="s">
        <v>4257</v>
      </c>
      <c r="R200" s="189"/>
      <c r="S200" s="187" t="s">
        <v>1399</v>
      </c>
      <c r="T200" s="190" t="s">
        <v>5355</v>
      </c>
      <c r="U200" s="189"/>
    </row>
    <row r="201" spans="1:21" ht="129" customHeight="1">
      <c r="A201" s="187">
        <v>12</v>
      </c>
      <c r="B201" s="1338"/>
      <c r="C201" s="190" t="s">
        <v>4275</v>
      </c>
      <c r="D201" s="190" t="s">
        <v>4276</v>
      </c>
      <c r="E201" s="189" t="s">
        <v>883</v>
      </c>
      <c r="F201" s="187">
        <v>10840</v>
      </c>
      <c r="G201" s="187"/>
      <c r="H201" s="187"/>
      <c r="I201" s="187"/>
      <c r="J201" s="187"/>
      <c r="K201" s="190"/>
      <c r="L201" s="189"/>
      <c r="M201" s="190"/>
      <c r="N201" s="188" t="s">
        <v>4256</v>
      </c>
      <c r="O201" s="189" t="s">
        <v>4189</v>
      </c>
      <c r="P201" s="190" t="s">
        <v>4268</v>
      </c>
      <c r="Q201" s="190" t="s">
        <v>4257</v>
      </c>
      <c r="R201" s="189"/>
      <c r="S201" s="187" t="s">
        <v>1399</v>
      </c>
      <c r="T201" s="190" t="s">
        <v>5355</v>
      </c>
      <c r="U201" s="189"/>
    </row>
    <row r="202" spans="1:21" s="146" customFormat="1" ht="92.25" customHeight="1">
      <c r="A202" s="187">
        <v>13</v>
      </c>
      <c r="B202" s="1338"/>
      <c r="C202" s="190" t="s">
        <v>4279</v>
      </c>
      <c r="D202" s="190" t="s">
        <v>4280</v>
      </c>
      <c r="E202" s="189" t="s">
        <v>883</v>
      </c>
      <c r="F202" s="187">
        <v>2350</v>
      </c>
      <c r="G202" s="187"/>
      <c r="H202" s="187"/>
      <c r="I202" s="187"/>
      <c r="J202" s="187"/>
      <c r="K202" s="190"/>
      <c r="L202" s="187"/>
      <c r="M202" s="190"/>
      <c r="N202" s="190" t="s">
        <v>4281</v>
      </c>
      <c r="O202" s="187" t="s">
        <v>4189</v>
      </c>
      <c r="P202" s="190" t="s">
        <v>4282</v>
      </c>
      <c r="Q202" s="190"/>
      <c r="R202" s="187"/>
      <c r="S202" s="187" t="s">
        <v>1399</v>
      </c>
      <c r="T202" s="190" t="s">
        <v>5356</v>
      </c>
      <c r="U202" s="189"/>
    </row>
    <row r="203" spans="1:21" ht="66.75" customHeight="1">
      <c r="A203" s="187">
        <v>14</v>
      </c>
      <c r="B203" s="1338" t="s">
        <v>5357</v>
      </c>
      <c r="C203" s="1338"/>
      <c r="D203" s="276" t="s">
        <v>5358</v>
      </c>
      <c r="E203" s="189" t="s">
        <v>253</v>
      </c>
      <c r="F203" s="277">
        <v>1800</v>
      </c>
      <c r="G203" s="277"/>
      <c r="H203" s="277"/>
      <c r="I203" s="277"/>
      <c r="J203" s="277"/>
      <c r="K203" s="276"/>
      <c r="L203" s="277"/>
      <c r="M203" s="276"/>
      <c r="N203" s="276"/>
      <c r="O203" s="277"/>
      <c r="P203" s="276"/>
      <c r="Q203" s="276"/>
      <c r="R203" s="277"/>
      <c r="S203" s="189" t="s">
        <v>1399</v>
      </c>
      <c r="T203" s="190"/>
      <c r="U203" s="189"/>
    </row>
    <row r="204" spans="1:21" ht="111.75" customHeight="1">
      <c r="A204" s="187">
        <v>15</v>
      </c>
      <c r="B204" s="1338" t="s">
        <v>5359</v>
      </c>
      <c r="C204" s="1338"/>
      <c r="D204" s="190" t="s">
        <v>5360</v>
      </c>
      <c r="E204" s="189" t="s">
        <v>253</v>
      </c>
      <c r="F204" s="187">
        <v>5320</v>
      </c>
      <c r="G204" s="187"/>
      <c r="H204" s="187"/>
      <c r="I204" s="187"/>
      <c r="J204" s="187"/>
      <c r="K204" s="190"/>
      <c r="L204" s="208"/>
      <c r="M204" s="209"/>
      <c r="N204" s="190" t="s">
        <v>441</v>
      </c>
      <c r="O204" s="187"/>
      <c r="P204" s="190"/>
      <c r="Q204" s="190"/>
      <c r="R204" s="208"/>
      <c r="S204" s="189" t="s">
        <v>1399</v>
      </c>
      <c r="T204" s="190" t="s">
        <v>2804</v>
      </c>
      <c r="U204" s="189"/>
    </row>
    <row r="205" spans="1:21" ht="113.25" customHeight="1">
      <c r="A205" s="187">
        <v>16</v>
      </c>
      <c r="B205" s="1340" t="s">
        <v>5361</v>
      </c>
      <c r="C205" s="1341"/>
      <c r="D205" s="190" t="s">
        <v>5362</v>
      </c>
      <c r="E205" s="189">
        <v>2018</v>
      </c>
      <c r="F205" s="189">
        <f>(2300*60+580*35)*700/10000</f>
        <v>11081</v>
      </c>
      <c r="G205" s="244"/>
      <c r="H205" s="244"/>
      <c r="I205" s="244"/>
      <c r="J205" s="187"/>
      <c r="K205" s="190"/>
      <c r="L205" s="187"/>
      <c r="M205" s="190"/>
      <c r="N205" s="190"/>
      <c r="O205" s="187"/>
      <c r="P205" s="190"/>
      <c r="Q205" s="190"/>
      <c r="R205" s="187"/>
      <c r="S205" s="189" t="s">
        <v>2894</v>
      </c>
      <c r="T205" s="190"/>
      <c r="U205" s="189" t="s">
        <v>4814</v>
      </c>
    </row>
    <row r="206" spans="1:21" ht="116.25" customHeight="1">
      <c r="A206" s="187">
        <v>17</v>
      </c>
      <c r="B206" s="1338" t="s">
        <v>5363</v>
      </c>
      <c r="C206" s="1338"/>
      <c r="D206" s="188" t="s">
        <v>5364</v>
      </c>
      <c r="E206" s="189" t="s">
        <v>253</v>
      </c>
      <c r="F206" s="189">
        <v>73237</v>
      </c>
      <c r="G206" s="189"/>
      <c r="H206" s="189"/>
      <c r="I206" s="189"/>
      <c r="J206" s="189"/>
      <c r="K206" s="188"/>
      <c r="L206" s="208"/>
      <c r="M206" s="209"/>
      <c r="N206" s="188" t="s">
        <v>5365</v>
      </c>
      <c r="O206" s="189"/>
      <c r="P206" s="188"/>
      <c r="Q206" s="188"/>
      <c r="R206" s="208"/>
      <c r="S206" s="189" t="s">
        <v>1083</v>
      </c>
      <c r="T206" s="190" t="s">
        <v>5366</v>
      </c>
      <c r="U206" s="215"/>
    </row>
    <row r="207" spans="1:21" ht="66" customHeight="1">
      <c r="A207" s="187">
        <v>18</v>
      </c>
      <c r="B207" s="1338" t="s">
        <v>5367</v>
      </c>
      <c r="C207" s="1338"/>
      <c r="D207" s="190" t="s">
        <v>5368</v>
      </c>
      <c r="E207" s="189" t="s">
        <v>253</v>
      </c>
      <c r="F207" s="189">
        <v>13150</v>
      </c>
      <c r="G207" s="244"/>
      <c r="H207" s="244"/>
      <c r="I207" s="244"/>
      <c r="J207" s="187"/>
      <c r="K207" s="190"/>
      <c r="L207" s="187"/>
      <c r="M207" s="190"/>
      <c r="N207" s="190"/>
      <c r="O207" s="187"/>
      <c r="P207" s="190"/>
      <c r="Q207" s="190"/>
      <c r="R207" s="187"/>
      <c r="S207" s="187" t="s">
        <v>1083</v>
      </c>
      <c r="T207" s="190" t="s">
        <v>5369</v>
      </c>
      <c r="U207" s="189"/>
    </row>
    <row r="208" spans="1:21" ht="112.5" customHeight="1">
      <c r="A208" s="187">
        <v>19</v>
      </c>
      <c r="B208" s="1338" t="s">
        <v>5370</v>
      </c>
      <c r="C208" s="1338"/>
      <c r="D208" s="278" t="s">
        <v>5371</v>
      </c>
      <c r="E208" s="189" t="s">
        <v>253</v>
      </c>
      <c r="F208" s="189">
        <f>17320+6000</f>
        <v>23320</v>
      </c>
      <c r="G208" s="244"/>
      <c r="H208" s="244"/>
      <c r="I208" s="244"/>
      <c r="J208" s="187"/>
      <c r="K208" s="190"/>
      <c r="L208" s="187"/>
      <c r="M208" s="190"/>
      <c r="N208" s="190"/>
      <c r="O208" s="187"/>
      <c r="P208" s="190"/>
      <c r="Q208" s="190"/>
      <c r="R208" s="187"/>
      <c r="S208" s="187" t="s">
        <v>1083</v>
      </c>
      <c r="T208" s="285" t="s">
        <v>5372</v>
      </c>
      <c r="U208" s="215"/>
    </row>
    <row r="209" spans="1:21" s="154" customFormat="1" ht="83.25" customHeight="1">
      <c r="A209" s="187">
        <v>20</v>
      </c>
      <c r="B209" s="1338" t="s">
        <v>5373</v>
      </c>
      <c r="C209" s="1338"/>
      <c r="D209" s="190" t="s">
        <v>5374</v>
      </c>
      <c r="E209" s="189" t="s">
        <v>253</v>
      </c>
      <c r="F209" s="189">
        <v>26165</v>
      </c>
      <c r="G209" s="244"/>
      <c r="H209" s="244"/>
      <c r="I209" s="244"/>
      <c r="J209" s="187"/>
      <c r="K209" s="190"/>
      <c r="L209" s="187"/>
      <c r="M209" s="190"/>
      <c r="N209" s="190"/>
      <c r="O209" s="187"/>
      <c r="P209" s="190"/>
      <c r="Q209" s="190"/>
      <c r="R209" s="187"/>
      <c r="S209" s="187" t="s">
        <v>1083</v>
      </c>
      <c r="T209" s="190"/>
      <c r="U209" s="215"/>
    </row>
    <row r="210" spans="1:21" s="156" customFormat="1" ht="81" customHeight="1">
      <c r="A210" s="187">
        <v>21</v>
      </c>
      <c r="B210" s="1338" t="s">
        <v>2877</v>
      </c>
      <c r="C210" s="1338"/>
      <c r="D210" s="188" t="s">
        <v>5375</v>
      </c>
      <c r="E210" s="189" t="s">
        <v>253</v>
      </c>
      <c r="F210" s="189">
        <v>11729</v>
      </c>
      <c r="G210" s="189"/>
      <c r="H210" s="189"/>
      <c r="I210" s="189"/>
      <c r="J210" s="187"/>
      <c r="K210" s="209"/>
      <c r="L210" s="187"/>
      <c r="M210" s="223"/>
      <c r="N210" s="188"/>
      <c r="O210" s="215" t="s">
        <v>5087</v>
      </c>
      <c r="P210" s="188"/>
      <c r="Q210" s="188"/>
      <c r="R210" s="187"/>
      <c r="S210" s="189" t="s">
        <v>1083</v>
      </c>
      <c r="T210" s="223"/>
      <c r="U210" s="215"/>
    </row>
    <row r="211" spans="1:21" s="156" customFormat="1" ht="81" customHeight="1">
      <c r="A211" s="187">
        <v>22</v>
      </c>
      <c r="B211" s="1338" t="s">
        <v>5376</v>
      </c>
      <c r="C211" s="1338"/>
      <c r="D211" s="188" t="s">
        <v>5377</v>
      </c>
      <c r="E211" s="189" t="s">
        <v>253</v>
      </c>
      <c r="F211" s="189">
        <v>15396</v>
      </c>
      <c r="G211" s="189"/>
      <c r="H211" s="189"/>
      <c r="I211" s="189"/>
      <c r="J211" s="187"/>
      <c r="K211" s="209"/>
      <c r="L211" s="187"/>
      <c r="M211" s="223"/>
      <c r="N211" s="188"/>
      <c r="O211" s="215" t="s">
        <v>5087</v>
      </c>
      <c r="P211" s="188"/>
      <c r="Q211" s="188"/>
      <c r="R211" s="187"/>
      <c r="S211" s="189" t="s">
        <v>1083</v>
      </c>
      <c r="T211" s="223"/>
      <c r="U211" s="215"/>
    </row>
    <row r="212" spans="1:21" s="155" customFormat="1" ht="105.75" customHeight="1">
      <c r="A212" s="187">
        <v>23</v>
      </c>
      <c r="B212" s="1338" t="s">
        <v>5378</v>
      </c>
      <c r="C212" s="1338"/>
      <c r="D212" s="188" t="s">
        <v>5379</v>
      </c>
      <c r="E212" s="189" t="s">
        <v>253</v>
      </c>
      <c r="F212" s="189">
        <v>56430</v>
      </c>
      <c r="G212" s="189"/>
      <c r="H212" s="189"/>
      <c r="I212" s="189"/>
      <c r="J212" s="189"/>
      <c r="K212" s="188"/>
      <c r="L212" s="208"/>
      <c r="M212" s="209"/>
      <c r="N212" s="188"/>
      <c r="O212" s="189"/>
      <c r="P212" s="188"/>
      <c r="Q212" s="188"/>
      <c r="R212" s="208"/>
      <c r="S212" s="189" t="s">
        <v>1083</v>
      </c>
      <c r="T212" s="190" t="s">
        <v>5380</v>
      </c>
      <c r="U212" s="215"/>
    </row>
    <row r="213" spans="1:21" s="155" customFormat="1" ht="104.25" customHeight="1">
      <c r="A213" s="187">
        <v>24</v>
      </c>
      <c r="B213" s="1338" t="s">
        <v>2918</v>
      </c>
      <c r="C213" s="1338"/>
      <c r="D213" s="188" t="s">
        <v>2919</v>
      </c>
      <c r="E213" s="189" t="s">
        <v>253</v>
      </c>
      <c r="F213" s="189">
        <v>21180.050640000001</v>
      </c>
      <c r="G213" s="189"/>
      <c r="H213" s="189"/>
      <c r="I213" s="189"/>
      <c r="J213" s="189"/>
      <c r="K213" s="188"/>
      <c r="L213" s="208"/>
      <c r="M213" s="209"/>
      <c r="N213" s="188" t="s">
        <v>441</v>
      </c>
      <c r="O213" s="189"/>
      <c r="P213" s="188"/>
      <c r="Q213" s="188"/>
      <c r="R213" s="208"/>
      <c r="S213" s="187" t="s">
        <v>1083</v>
      </c>
      <c r="T213" s="190" t="s">
        <v>5381</v>
      </c>
      <c r="U213" s="189"/>
    </row>
    <row r="214" spans="1:21" s="155" customFormat="1" ht="63.75" customHeight="1">
      <c r="A214" s="187">
        <v>25</v>
      </c>
      <c r="B214" s="1338" t="s">
        <v>5382</v>
      </c>
      <c r="C214" s="1338"/>
      <c r="D214" s="188" t="s">
        <v>5383</v>
      </c>
      <c r="E214" s="189" t="s">
        <v>253</v>
      </c>
      <c r="F214" s="189">
        <v>19000</v>
      </c>
      <c r="G214" s="189"/>
      <c r="H214" s="189"/>
      <c r="I214" s="189"/>
      <c r="J214" s="189"/>
      <c r="K214" s="188"/>
      <c r="L214" s="208"/>
      <c r="M214" s="209"/>
      <c r="N214" s="188" t="s">
        <v>441</v>
      </c>
      <c r="O214" s="189"/>
      <c r="P214" s="188"/>
      <c r="Q214" s="188"/>
      <c r="R214" s="208"/>
      <c r="S214" s="189" t="s">
        <v>1083</v>
      </c>
      <c r="T214" s="190"/>
      <c r="U214" s="189"/>
    </row>
    <row r="215" spans="1:21" s="155" customFormat="1" ht="73.5" customHeight="1">
      <c r="A215" s="187">
        <v>26</v>
      </c>
      <c r="B215" s="1338" t="s">
        <v>5384</v>
      </c>
      <c r="C215" s="1338"/>
      <c r="D215" s="188" t="s">
        <v>5385</v>
      </c>
      <c r="E215" s="189" t="s">
        <v>253</v>
      </c>
      <c r="F215" s="189">
        <v>18560</v>
      </c>
      <c r="G215" s="189"/>
      <c r="H215" s="189"/>
      <c r="I215" s="189"/>
      <c r="J215" s="189"/>
      <c r="K215" s="188"/>
      <c r="L215" s="208"/>
      <c r="M215" s="209"/>
      <c r="N215" s="188" t="s">
        <v>5386</v>
      </c>
      <c r="O215" s="189"/>
      <c r="P215" s="188"/>
      <c r="Q215" s="188"/>
      <c r="R215" s="208"/>
      <c r="S215" s="189" t="s">
        <v>1083</v>
      </c>
      <c r="T215" s="190"/>
      <c r="U215" s="189"/>
    </row>
    <row r="216" spans="1:21" s="155" customFormat="1" ht="100.5" customHeight="1">
      <c r="A216" s="187">
        <v>27</v>
      </c>
      <c r="B216" s="1338" t="s">
        <v>2896</v>
      </c>
      <c r="C216" s="1338"/>
      <c r="D216" s="190" t="s">
        <v>2897</v>
      </c>
      <c r="E216" s="189" t="s">
        <v>253</v>
      </c>
      <c r="F216" s="189">
        <v>11220</v>
      </c>
      <c r="G216" s="189"/>
      <c r="H216" s="189"/>
      <c r="I216" s="189"/>
      <c r="J216" s="189"/>
      <c r="K216" s="188"/>
      <c r="L216" s="208"/>
      <c r="M216" s="209"/>
      <c r="N216" s="188" t="s">
        <v>441</v>
      </c>
      <c r="O216" s="189"/>
      <c r="P216" s="188"/>
      <c r="Q216" s="188"/>
      <c r="R216" s="208"/>
      <c r="S216" s="187" t="s">
        <v>1083</v>
      </c>
      <c r="T216" s="190" t="s">
        <v>5387</v>
      </c>
      <c r="U216" s="189"/>
    </row>
    <row r="217" spans="1:21" s="155" customFormat="1" ht="69.75" customHeight="1">
      <c r="A217" s="187">
        <v>28</v>
      </c>
      <c r="B217" s="1338" t="s">
        <v>5388</v>
      </c>
      <c r="C217" s="1338"/>
      <c r="D217" s="188" t="s">
        <v>5389</v>
      </c>
      <c r="E217" s="189" t="s">
        <v>253</v>
      </c>
      <c r="F217" s="189">
        <v>7200</v>
      </c>
      <c r="G217" s="189"/>
      <c r="H217" s="189"/>
      <c r="I217" s="189"/>
      <c r="J217" s="189"/>
      <c r="K217" s="188"/>
      <c r="L217" s="208"/>
      <c r="M217" s="209"/>
      <c r="N217" s="188" t="s">
        <v>441</v>
      </c>
      <c r="O217" s="189"/>
      <c r="P217" s="188"/>
      <c r="Q217" s="188"/>
      <c r="R217" s="208"/>
      <c r="S217" s="189" t="s">
        <v>1083</v>
      </c>
      <c r="T217" s="190"/>
      <c r="U217" s="189"/>
    </row>
    <row r="218" spans="1:21" s="155" customFormat="1" ht="81.75" customHeight="1">
      <c r="A218" s="187">
        <v>29</v>
      </c>
      <c r="B218" s="1338" t="s">
        <v>5390</v>
      </c>
      <c r="C218" s="1338"/>
      <c r="D218" s="188" t="s">
        <v>5391</v>
      </c>
      <c r="E218" s="189" t="s">
        <v>253</v>
      </c>
      <c r="F218" s="189">
        <v>700</v>
      </c>
      <c r="G218" s="189"/>
      <c r="H218" s="189"/>
      <c r="I218" s="189"/>
      <c r="J218" s="189"/>
      <c r="K218" s="188"/>
      <c r="L218" s="208"/>
      <c r="M218" s="209"/>
      <c r="N218" s="188" t="s">
        <v>441</v>
      </c>
      <c r="O218" s="189"/>
      <c r="P218" s="188"/>
      <c r="Q218" s="188"/>
      <c r="R218" s="208"/>
      <c r="S218" s="189" t="s">
        <v>1083</v>
      </c>
      <c r="T218" s="190" t="s">
        <v>5392</v>
      </c>
      <c r="U218" s="189"/>
    </row>
    <row r="219" spans="1:21" s="174" customFormat="1" ht="82.5" customHeight="1">
      <c r="A219" s="187">
        <v>30</v>
      </c>
      <c r="B219" s="1337" t="s">
        <v>5393</v>
      </c>
      <c r="C219" s="1337"/>
      <c r="D219" s="190" t="s">
        <v>5394</v>
      </c>
      <c r="E219" s="189" t="s">
        <v>253</v>
      </c>
      <c r="F219" s="189"/>
      <c r="G219" s="189"/>
      <c r="H219" s="189"/>
      <c r="I219" s="215"/>
      <c r="J219" s="215"/>
      <c r="K219" s="223"/>
      <c r="L219" s="187"/>
      <c r="M219" s="223"/>
      <c r="N219" s="223"/>
      <c r="O219" s="215"/>
      <c r="P219" s="188"/>
      <c r="Q219" s="188"/>
      <c r="R219" s="187"/>
      <c r="S219" s="189" t="s">
        <v>1083</v>
      </c>
      <c r="T219" s="223"/>
      <c r="U219" s="189"/>
    </row>
    <row r="220" spans="1:21" s="154" customFormat="1" ht="80.25" customHeight="1">
      <c r="A220" s="187">
        <v>31</v>
      </c>
      <c r="B220" s="1338" t="s">
        <v>2927</v>
      </c>
      <c r="C220" s="1338"/>
      <c r="D220" s="190" t="s">
        <v>2928</v>
      </c>
      <c r="E220" s="189" t="s">
        <v>253</v>
      </c>
      <c r="F220" s="187">
        <v>900</v>
      </c>
      <c r="G220" s="187"/>
      <c r="H220" s="187"/>
      <c r="I220" s="187"/>
      <c r="J220" s="187"/>
      <c r="K220" s="190"/>
      <c r="L220" s="208"/>
      <c r="M220" s="209"/>
      <c r="N220" s="190" t="s">
        <v>441</v>
      </c>
      <c r="O220" s="187"/>
      <c r="P220" s="190"/>
      <c r="Q220" s="190"/>
      <c r="R220" s="208"/>
      <c r="S220" s="189" t="s">
        <v>1083</v>
      </c>
      <c r="T220" s="190"/>
      <c r="U220" s="189"/>
    </row>
    <row r="221" spans="1:21" s="149" customFormat="1" ht="105" customHeight="1">
      <c r="A221" s="187">
        <v>32</v>
      </c>
      <c r="B221" s="1337" t="s">
        <v>5395</v>
      </c>
      <c r="C221" s="1337"/>
      <c r="D221" s="188" t="s">
        <v>5396</v>
      </c>
      <c r="E221" s="189" t="s">
        <v>253</v>
      </c>
      <c r="F221" s="189">
        <v>1862</v>
      </c>
      <c r="G221" s="189"/>
      <c r="H221" s="189"/>
      <c r="I221" s="187"/>
      <c r="J221" s="187"/>
      <c r="K221" s="190"/>
      <c r="L221" s="221"/>
      <c r="M221" s="190" t="s">
        <v>5183</v>
      </c>
      <c r="N221" s="190" t="s">
        <v>441</v>
      </c>
      <c r="O221" s="187" t="s">
        <v>3820</v>
      </c>
      <c r="P221" s="188" t="s">
        <v>5021</v>
      </c>
      <c r="Q221" s="188"/>
      <c r="R221" s="221"/>
      <c r="S221" s="189" t="s">
        <v>1083</v>
      </c>
      <c r="T221" s="190" t="s">
        <v>5397</v>
      </c>
      <c r="U221" s="215"/>
    </row>
    <row r="222" spans="1:21" ht="111.75" customHeight="1">
      <c r="A222" s="187">
        <v>33</v>
      </c>
      <c r="B222" s="1340" t="s">
        <v>5398</v>
      </c>
      <c r="C222" s="1341"/>
      <c r="D222" s="190" t="s">
        <v>5399</v>
      </c>
      <c r="E222" s="189">
        <v>2018</v>
      </c>
      <c r="F222" s="189">
        <f>(825*24+1000*32+1325*30+1300*30)*700/10000</f>
        <v>9138.5</v>
      </c>
      <c r="G222" s="244"/>
      <c r="H222" s="244"/>
      <c r="I222" s="244"/>
      <c r="J222" s="187"/>
      <c r="K222" s="190"/>
      <c r="L222" s="187"/>
      <c r="M222" s="190"/>
      <c r="N222" s="190"/>
      <c r="O222" s="187"/>
      <c r="P222" s="190"/>
      <c r="Q222" s="190"/>
      <c r="R222" s="187"/>
      <c r="S222" s="189" t="s">
        <v>1194</v>
      </c>
      <c r="T222" s="190"/>
      <c r="U222" s="189" t="s">
        <v>4814</v>
      </c>
    </row>
    <row r="223" spans="1:21" ht="111.75" customHeight="1">
      <c r="A223" s="187">
        <v>34</v>
      </c>
      <c r="B223" s="1340" t="s">
        <v>5400</v>
      </c>
      <c r="C223" s="1341"/>
      <c r="D223" s="190" t="s">
        <v>5401</v>
      </c>
      <c r="E223" s="189">
        <v>2018</v>
      </c>
      <c r="F223" s="189">
        <f>(1928*32+1045*30+1500*35)*700/10000</f>
        <v>10188.219999999999</v>
      </c>
      <c r="G223" s="244"/>
      <c r="H223" s="244"/>
      <c r="I223" s="244"/>
      <c r="J223" s="187"/>
      <c r="K223" s="190"/>
      <c r="L223" s="187"/>
      <c r="M223" s="190"/>
      <c r="N223" s="190"/>
      <c r="O223" s="187"/>
      <c r="P223" s="190"/>
      <c r="Q223" s="190"/>
      <c r="R223" s="187"/>
      <c r="S223" s="189" t="s">
        <v>1194</v>
      </c>
      <c r="T223" s="190"/>
      <c r="U223" s="189" t="s">
        <v>4814</v>
      </c>
    </row>
    <row r="224" spans="1:21" s="175" customFormat="1" ht="97.5" customHeight="1">
      <c r="A224" s="187">
        <v>35</v>
      </c>
      <c r="B224" s="1337" t="s">
        <v>5402</v>
      </c>
      <c r="C224" s="1337"/>
      <c r="D224" s="188" t="s">
        <v>5403</v>
      </c>
      <c r="E224" s="189" t="s">
        <v>253</v>
      </c>
      <c r="F224" s="189">
        <v>167000</v>
      </c>
      <c r="G224" s="244"/>
      <c r="H224" s="244"/>
      <c r="I224" s="244"/>
      <c r="J224" s="187"/>
      <c r="K224" s="190"/>
      <c r="L224" s="187"/>
      <c r="M224" s="190"/>
      <c r="N224" s="190"/>
      <c r="O224" s="187"/>
      <c r="P224" s="190"/>
      <c r="Q224" s="190"/>
      <c r="R224" s="187"/>
      <c r="S224" s="189" t="s">
        <v>1194</v>
      </c>
      <c r="T224" s="190"/>
      <c r="U224" s="189"/>
    </row>
    <row r="225" spans="1:21" ht="73.5" customHeight="1">
      <c r="A225" s="187">
        <v>36</v>
      </c>
      <c r="B225" s="1337" t="s">
        <v>5404</v>
      </c>
      <c r="C225" s="1337"/>
      <c r="D225" s="188" t="s">
        <v>5405</v>
      </c>
      <c r="E225" s="189" t="s">
        <v>253</v>
      </c>
      <c r="F225" s="189">
        <v>2724</v>
      </c>
      <c r="G225" s="244"/>
      <c r="H225" s="244"/>
      <c r="I225" s="244"/>
      <c r="J225" s="187"/>
      <c r="K225" s="190"/>
      <c r="L225" s="187"/>
      <c r="M225" s="190"/>
      <c r="N225" s="190"/>
      <c r="O225" s="187"/>
      <c r="P225" s="190"/>
      <c r="Q225" s="190"/>
      <c r="R225" s="187"/>
      <c r="S225" s="189" t="s">
        <v>1194</v>
      </c>
      <c r="T225" s="190"/>
      <c r="U225" s="189"/>
    </row>
    <row r="226" spans="1:21" ht="77.25" customHeight="1">
      <c r="A226" s="187">
        <v>37</v>
      </c>
      <c r="B226" s="1337" t="s">
        <v>5406</v>
      </c>
      <c r="C226" s="1337"/>
      <c r="D226" s="188" t="s">
        <v>5405</v>
      </c>
      <c r="E226" s="189" t="s">
        <v>253</v>
      </c>
      <c r="F226" s="189">
        <v>5134</v>
      </c>
      <c r="G226" s="244"/>
      <c r="H226" s="244"/>
      <c r="I226" s="244"/>
      <c r="J226" s="187"/>
      <c r="K226" s="190"/>
      <c r="L226" s="187"/>
      <c r="M226" s="190"/>
      <c r="N226" s="190"/>
      <c r="O226" s="187"/>
      <c r="P226" s="190"/>
      <c r="Q226" s="190"/>
      <c r="R226" s="187"/>
      <c r="S226" s="189" t="s">
        <v>1194</v>
      </c>
      <c r="T226" s="190"/>
      <c r="U226" s="189"/>
    </row>
    <row r="227" spans="1:21" ht="56.25" customHeight="1">
      <c r="A227" s="187">
        <v>38</v>
      </c>
      <c r="B227" s="1337" t="s">
        <v>5407</v>
      </c>
      <c r="C227" s="1337"/>
      <c r="D227" s="188" t="s">
        <v>5408</v>
      </c>
      <c r="E227" s="189" t="s">
        <v>253</v>
      </c>
      <c r="F227" s="189">
        <v>7087</v>
      </c>
      <c r="G227" s="244"/>
      <c r="H227" s="244"/>
      <c r="I227" s="244"/>
      <c r="J227" s="187"/>
      <c r="K227" s="190"/>
      <c r="L227" s="187"/>
      <c r="M227" s="190"/>
      <c r="N227" s="190"/>
      <c r="O227" s="187"/>
      <c r="P227" s="190"/>
      <c r="Q227" s="190"/>
      <c r="R227" s="187"/>
      <c r="S227" s="189" t="s">
        <v>1194</v>
      </c>
      <c r="T227" s="190"/>
      <c r="U227" s="189"/>
    </row>
    <row r="228" spans="1:21" s="138" customFormat="1" ht="61.5" customHeight="1">
      <c r="A228" s="187">
        <v>39</v>
      </c>
      <c r="B228" s="1338" t="s">
        <v>5409</v>
      </c>
      <c r="C228" s="1338"/>
      <c r="D228" s="188"/>
      <c r="E228" s="189" t="s">
        <v>253</v>
      </c>
      <c r="F228" s="189"/>
      <c r="G228" s="189"/>
      <c r="H228" s="189"/>
      <c r="I228" s="189"/>
      <c r="J228" s="189"/>
      <c r="K228" s="188"/>
      <c r="L228" s="208"/>
      <c r="M228" s="209"/>
      <c r="N228" s="188"/>
      <c r="O228" s="189"/>
      <c r="P228" s="188"/>
      <c r="Q228" s="188"/>
      <c r="R228" s="208"/>
      <c r="S228" s="189" t="s">
        <v>1194</v>
      </c>
      <c r="T228" s="188"/>
      <c r="U228" s="189"/>
    </row>
    <row r="229" spans="1:21" s="133" customFormat="1" ht="67.5" customHeight="1">
      <c r="A229" s="187">
        <v>40</v>
      </c>
      <c r="B229" s="1338" t="s">
        <v>5410</v>
      </c>
      <c r="C229" s="1338"/>
      <c r="D229" s="188" t="s">
        <v>5411</v>
      </c>
      <c r="E229" s="189" t="s">
        <v>253</v>
      </c>
      <c r="F229" s="189">
        <v>8000</v>
      </c>
      <c r="G229" s="189"/>
      <c r="H229" s="189"/>
      <c r="I229" s="189"/>
      <c r="J229" s="189"/>
      <c r="K229" s="188"/>
      <c r="L229" s="189"/>
      <c r="M229" s="188" t="s">
        <v>5412</v>
      </c>
      <c r="N229" s="189" t="s">
        <v>441</v>
      </c>
      <c r="O229" s="189" t="s">
        <v>5413</v>
      </c>
      <c r="P229" s="205" t="s">
        <v>5414</v>
      </c>
      <c r="Q229" s="205"/>
      <c r="R229" s="189"/>
      <c r="S229" s="189" t="s">
        <v>5144</v>
      </c>
      <c r="T229" s="205"/>
      <c r="U229" s="189"/>
    </row>
    <row r="230" spans="1:21" s="133" customFormat="1" ht="69.75" customHeight="1">
      <c r="A230" s="187">
        <v>41</v>
      </c>
      <c r="B230" s="1338" t="s">
        <v>5415</v>
      </c>
      <c r="C230" s="1338"/>
      <c r="D230" s="188" t="s">
        <v>5416</v>
      </c>
      <c r="E230" s="189" t="s">
        <v>233</v>
      </c>
      <c r="F230" s="189">
        <v>700</v>
      </c>
      <c r="G230" s="189"/>
      <c r="H230" s="189"/>
      <c r="I230" s="189"/>
      <c r="J230" s="189"/>
      <c r="K230" s="188"/>
      <c r="L230" s="189"/>
      <c r="M230" s="189" t="s">
        <v>5417</v>
      </c>
      <c r="N230" s="189" t="s">
        <v>441</v>
      </c>
      <c r="O230" s="189" t="s">
        <v>5418</v>
      </c>
      <c r="P230" s="205" t="s">
        <v>5419</v>
      </c>
      <c r="Q230" s="246"/>
      <c r="R230" s="189"/>
      <c r="S230" s="189" t="s">
        <v>1556</v>
      </c>
      <c r="T230" s="246"/>
      <c r="U230" s="189"/>
    </row>
    <row r="231" spans="1:21" s="133" customFormat="1" ht="73.5" customHeight="1">
      <c r="A231" s="187">
        <v>42</v>
      </c>
      <c r="B231" s="1337" t="s">
        <v>5420</v>
      </c>
      <c r="C231" s="1337"/>
      <c r="D231" s="188" t="s">
        <v>5421</v>
      </c>
      <c r="E231" s="189" t="s">
        <v>253</v>
      </c>
      <c r="F231" s="189">
        <v>400</v>
      </c>
      <c r="G231" s="189"/>
      <c r="H231" s="189"/>
      <c r="I231" s="189"/>
      <c r="J231" s="189"/>
      <c r="K231" s="188"/>
      <c r="L231" s="189"/>
      <c r="M231" s="189" t="s">
        <v>5422</v>
      </c>
      <c r="N231" s="189" t="s">
        <v>441</v>
      </c>
      <c r="O231" s="189" t="s">
        <v>5423</v>
      </c>
      <c r="P231" s="205" t="s">
        <v>5424</v>
      </c>
      <c r="Q231" s="205" t="s">
        <v>5425</v>
      </c>
      <c r="R231" s="189"/>
      <c r="S231" s="189" t="s">
        <v>1556</v>
      </c>
      <c r="T231" s="246"/>
      <c r="U231" s="189"/>
    </row>
    <row r="232" spans="1:21" s="133" customFormat="1" ht="117.75" customHeight="1">
      <c r="A232" s="187">
        <v>43</v>
      </c>
      <c r="B232" s="1338" t="s">
        <v>5426</v>
      </c>
      <c r="C232" s="1338"/>
      <c r="D232" s="188" t="s">
        <v>5427</v>
      </c>
      <c r="E232" s="189" t="s">
        <v>253</v>
      </c>
      <c r="F232" s="189">
        <v>300</v>
      </c>
      <c r="G232" s="189"/>
      <c r="H232" s="189"/>
      <c r="I232" s="189"/>
      <c r="J232" s="189"/>
      <c r="K232" s="188"/>
      <c r="L232" s="189"/>
      <c r="M232" s="188" t="s">
        <v>5428</v>
      </c>
      <c r="N232" s="189" t="s">
        <v>4256</v>
      </c>
      <c r="O232" s="188" t="s">
        <v>5429</v>
      </c>
      <c r="P232" s="188" t="s">
        <v>5430</v>
      </c>
      <c r="Q232" s="188"/>
      <c r="R232" s="189"/>
      <c r="S232" s="189" t="s">
        <v>1556</v>
      </c>
      <c r="T232" s="188"/>
      <c r="U232" s="189"/>
    </row>
  </sheetData>
  <protectedRanges>
    <protectedRange sqref="S88 S175:S177 S188" name="区域1_9_2_2_1_1_2"/>
    <protectedRange sqref="S84:S85" name="区域1_9_2_2_1_1_1_1"/>
  </protectedRanges>
  <mergeCells count="225">
    <mergeCell ref="A1:U1"/>
    <mergeCell ref="B5:C5"/>
    <mergeCell ref="B6:C6"/>
    <mergeCell ref="B7:C7"/>
    <mergeCell ref="B8:C8"/>
    <mergeCell ref="B9:C9"/>
    <mergeCell ref="G3:G4"/>
    <mergeCell ref="H3:H4"/>
    <mergeCell ref="K3:K4"/>
    <mergeCell ref="L3:L4"/>
    <mergeCell ref="S3:S4"/>
    <mergeCell ref="T3:T4"/>
    <mergeCell ref="U3:U4"/>
    <mergeCell ref="B32:C32"/>
    <mergeCell ref="B33:C33"/>
    <mergeCell ref="B34:C34"/>
    <mergeCell ref="B35:C35"/>
    <mergeCell ref="B36:C36"/>
    <mergeCell ref="B37:C37"/>
    <mergeCell ref="B16:C16"/>
    <mergeCell ref="B17:C17"/>
    <mergeCell ref="B18:C18"/>
    <mergeCell ref="B23:C23"/>
    <mergeCell ref="B24:C24"/>
    <mergeCell ref="B25:C25"/>
    <mergeCell ref="B44:C44"/>
    <mergeCell ref="B45:C45"/>
    <mergeCell ref="B46:C46"/>
    <mergeCell ref="B47:C47"/>
    <mergeCell ref="B48:C48"/>
    <mergeCell ref="B49:C49"/>
    <mergeCell ref="B38:C38"/>
    <mergeCell ref="B39:C39"/>
    <mergeCell ref="B40:C40"/>
    <mergeCell ref="B41:C41"/>
    <mergeCell ref="B42:C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B65:C65"/>
    <mergeCell ref="B66:C66"/>
    <mergeCell ref="B67:C67"/>
    <mergeCell ref="B80:C80"/>
    <mergeCell ref="B83:C83"/>
    <mergeCell ref="B89:C89"/>
    <mergeCell ref="B90:C90"/>
    <mergeCell ref="B92:D92"/>
    <mergeCell ref="B93:C93"/>
    <mergeCell ref="B74:C74"/>
    <mergeCell ref="B75:C75"/>
    <mergeCell ref="B76:C76"/>
    <mergeCell ref="B77:C77"/>
    <mergeCell ref="B78:C78"/>
    <mergeCell ref="B79:C79"/>
    <mergeCell ref="B100:C100"/>
    <mergeCell ref="B101:C101"/>
    <mergeCell ref="B102:C102"/>
    <mergeCell ref="B103:C103"/>
    <mergeCell ref="B104:C104"/>
    <mergeCell ref="B105:C105"/>
    <mergeCell ref="B94:D94"/>
    <mergeCell ref="B95:C95"/>
    <mergeCell ref="B96:C96"/>
    <mergeCell ref="B97:C97"/>
    <mergeCell ref="B98:C98"/>
    <mergeCell ref="B99:C99"/>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24:C124"/>
    <mergeCell ref="B126:C126"/>
    <mergeCell ref="B127:C127"/>
    <mergeCell ref="B128:C128"/>
    <mergeCell ref="B129:C129"/>
    <mergeCell ref="B130:C130"/>
    <mergeCell ref="B118:C118"/>
    <mergeCell ref="B119:C119"/>
    <mergeCell ref="B120:C120"/>
    <mergeCell ref="B121:C121"/>
    <mergeCell ref="B122:C122"/>
    <mergeCell ref="B123:C123"/>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50:C150"/>
    <mergeCell ref="B151:C151"/>
    <mergeCell ref="B152:C152"/>
    <mergeCell ref="B153:C153"/>
    <mergeCell ref="B154:C154"/>
    <mergeCell ref="B156:C156"/>
    <mergeCell ref="B143:C143"/>
    <mergeCell ref="B144:C144"/>
    <mergeCell ref="B145:C145"/>
    <mergeCell ref="B147:C147"/>
    <mergeCell ref="B148:C148"/>
    <mergeCell ref="B149:C149"/>
    <mergeCell ref="B163:C163"/>
    <mergeCell ref="B168:C168"/>
    <mergeCell ref="B169:C169"/>
    <mergeCell ref="B170:C170"/>
    <mergeCell ref="B171:C171"/>
    <mergeCell ref="B172:C172"/>
    <mergeCell ref="B164:B166"/>
    <mergeCell ref="B157:C157"/>
    <mergeCell ref="B158:C158"/>
    <mergeCell ref="B159:C159"/>
    <mergeCell ref="B160:C160"/>
    <mergeCell ref="B161:C161"/>
    <mergeCell ref="B162:C162"/>
    <mergeCell ref="B181:C181"/>
    <mergeCell ref="B182:D182"/>
    <mergeCell ref="B183:C183"/>
    <mergeCell ref="B184:C184"/>
    <mergeCell ref="B185:C185"/>
    <mergeCell ref="B186:D186"/>
    <mergeCell ref="B174:C174"/>
    <mergeCell ref="B175:C175"/>
    <mergeCell ref="B176:C176"/>
    <mergeCell ref="B177:C177"/>
    <mergeCell ref="B179:C179"/>
    <mergeCell ref="B180:C180"/>
    <mergeCell ref="B193:C193"/>
    <mergeCell ref="B194:C194"/>
    <mergeCell ref="B203:C203"/>
    <mergeCell ref="B204:C204"/>
    <mergeCell ref="B205:C205"/>
    <mergeCell ref="B206:C206"/>
    <mergeCell ref="B195:B202"/>
    <mergeCell ref="B187:C187"/>
    <mergeCell ref="B188:C188"/>
    <mergeCell ref="B189:C189"/>
    <mergeCell ref="B190:C190"/>
    <mergeCell ref="B191:C191"/>
    <mergeCell ref="B192:C192"/>
    <mergeCell ref="B215:C215"/>
    <mergeCell ref="B216:C216"/>
    <mergeCell ref="B217:C217"/>
    <mergeCell ref="B218:C218"/>
    <mergeCell ref="B207:C207"/>
    <mergeCell ref="B208:C208"/>
    <mergeCell ref="B209:C209"/>
    <mergeCell ref="B210:C210"/>
    <mergeCell ref="B211:C211"/>
    <mergeCell ref="B212:C212"/>
    <mergeCell ref="B231:C231"/>
    <mergeCell ref="B232:C232"/>
    <mergeCell ref="A3:A4"/>
    <mergeCell ref="A30:A31"/>
    <mergeCell ref="B19:B22"/>
    <mergeCell ref="B26:B28"/>
    <mergeCell ref="B29:B31"/>
    <mergeCell ref="B81:B82"/>
    <mergeCell ref="B84:B85"/>
    <mergeCell ref="B86:B88"/>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13:C213"/>
    <mergeCell ref="B214:C214"/>
    <mergeCell ref="V3:V4"/>
    <mergeCell ref="B3:C4"/>
    <mergeCell ref="M3:M4"/>
    <mergeCell ref="N3:N4"/>
    <mergeCell ref="O3:O4"/>
    <mergeCell ref="P3:P4"/>
    <mergeCell ref="Q3:Q4"/>
    <mergeCell ref="R3:R4"/>
    <mergeCell ref="C30:C31"/>
    <mergeCell ref="D3:D4"/>
    <mergeCell ref="D30:D31"/>
    <mergeCell ref="E3:E4"/>
    <mergeCell ref="E30:E31"/>
    <mergeCell ref="F3:F4"/>
    <mergeCell ref="B10:C10"/>
    <mergeCell ref="B11:C11"/>
    <mergeCell ref="B12:C12"/>
    <mergeCell ref="B13:C13"/>
    <mergeCell ref="B14:C14"/>
    <mergeCell ref="B15:C15"/>
  </mergeCells>
  <phoneticPr fontId="47" type="noConversion"/>
  <dataValidations count="1">
    <dataValidation showInputMessage="1" showErrorMessage="1" sqref="E73"/>
  </dataValidations>
  <pageMargins left="0.7" right="0.7" top="0.75" bottom="0.75" header="0.3" footer="0.3"/>
  <headerFooter scaleWithDoc="0" alignWithMargins="0"/>
</worksheet>
</file>

<file path=xl/worksheets/sheet19.xml><?xml version="1.0" encoding="utf-8"?>
<worksheet xmlns="http://schemas.openxmlformats.org/spreadsheetml/2006/main" xmlns:r="http://schemas.openxmlformats.org/officeDocument/2006/relationships">
  <dimension ref="A1:U267"/>
  <sheetViews>
    <sheetView zoomScale="50" workbookViewId="0">
      <pane xSplit="3" ySplit="4" topLeftCell="D69" activePane="bottomRight" state="frozen"/>
      <selection pane="topRight"/>
      <selection pane="bottomLeft"/>
      <selection pane="bottomRight" activeCell="A72" sqref="A72:IV72"/>
    </sheetView>
  </sheetViews>
  <sheetFormatPr defaultRowHeight="22.5"/>
  <cols>
    <col min="1" max="1" width="10" style="176" bestFit="1" customWidth="1"/>
    <col min="2" max="3" width="17.375" style="177" customWidth="1"/>
    <col min="4" max="4" width="62.625" style="177" customWidth="1"/>
    <col min="5" max="5" width="22.25" style="178" customWidth="1"/>
    <col min="6" max="6" width="19" style="178" customWidth="1"/>
    <col min="7" max="7" width="20.5" style="178" customWidth="1"/>
    <col min="8" max="8" width="20" style="178" customWidth="1"/>
    <col min="9" max="9" width="16.125" style="178" hidden="1" customWidth="1"/>
    <col min="10" max="10" width="17.125" style="178" hidden="1" customWidth="1"/>
    <col min="11" max="11" width="53.125" style="177" customWidth="1"/>
    <col min="12" max="12" width="20.75" style="180" customWidth="1"/>
    <col min="13" max="13" width="16.125" style="177" hidden="1" customWidth="1"/>
    <col min="14" max="14" width="35.375" style="177" hidden="1" customWidth="1"/>
    <col min="15" max="15" width="24.25" style="178" hidden="1" customWidth="1"/>
    <col min="16" max="16" width="42.25" style="177" hidden="1" customWidth="1"/>
    <col min="17" max="17" width="44.5" style="177" hidden="1" customWidth="1"/>
    <col min="18" max="18" width="27.125" style="178" customWidth="1"/>
    <col min="19" max="19" width="65.25" style="177" customWidth="1"/>
    <col min="20" max="20" width="17.375" style="178" customWidth="1"/>
    <col min="21" max="21" width="22" style="145" customWidth="1"/>
    <col min="22" max="16384" width="9" style="145"/>
  </cols>
  <sheetData>
    <row r="1" spans="1:21" ht="35.25">
      <c r="A1" s="1345" t="s">
        <v>4805</v>
      </c>
      <c r="B1" s="1345"/>
      <c r="C1" s="1345"/>
      <c r="D1" s="1345"/>
      <c r="E1" s="1345"/>
      <c r="F1" s="1345"/>
      <c r="G1" s="1345"/>
      <c r="H1" s="1345"/>
      <c r="I1" s="1345"/>
      <c r="J1" s="1345"/>
      <c r="K1" s="1345"/>
      <c r="L1" s="1345"/>
      <c r="M1" s="1345"/>
      <c r="N1" s="1345"/>
      <c r="O1" s="1345"/>
      <c r="P1" s="1345"/>
      <c r="Q1" s="1345"/>
      <c r="R1" s="1345"/>
      <c r="S1" s="1345"/>
      <c r="T1" s="1345"/>
    </row>
    <row r="2" spans="1:21">
      <c r="A2" s="181"/>
      <c r="B2" s="182"/>
      <c r="C2" s="182"/>
      <c r="D2" s="182"/>
      <c r="E2" s="181"/>
      <c r="F2" s="181"/>
      <c r="G2" s="181"/>
      <c r="H2" s="181"/>
      <c r="I2" s="181"/>
      <c r="J2" s="181"/>
      <c r="K2" s="182"/>
      <c r="L2" s="199"/>
      <c r="M2" s="182"/>
      <c r="N2" s="182"/>
      <c r="O2" s="181"/>
      <c r="P2" s="182"/>
      <c r="Q2" s="182"/>
      <c r="R2" s="181"/>
      <c r="S2" s="182"/>
      <c r="T2" s="227" t="s">
        <v>1045</v>
      </c>
    </row>
    <row r="3" spans="1:21" s="130" customFormat="1" ht="45" customHeight="1">
      <c r="A3" s="1331" t="s">
        <v>1</v>
      </c>
      <c r="B3" s="1331" t="s">
        <v>2</v>
      </c>
      <c r="C3" s="1331"/>
      <c r="D3" s="1331" t="s">
        <v>3</v>
      </c>
      <c r="E3" s="1331" t="s">
        <v>4</v>
      </c>
      <c r="F3" s="1334" t="s">
        <v>5</v>
      </c>
      <c r="G3" s="1334" t="s">
        <v>908</v>
      </c>
      <c r="H3" s="1331" t="s">
        <v>7</v>
      </c>
      <c r="I3" s="185" t="s">
        <v>23</v>
      </c>
      <c r="J3" s="200"/>
      <c r="K3" s="1331" t="s">
        <v>8</v>
      </c>
      <c r="L3" s="1331" t="s">
        <v>9</v>
      </c>
      <c r="M3" s="1331" t="s">
        <v>10</v>
      </c>
      <c r="N3" s="1331" t="s">
        <v>11</v>
      </c>
      <c r="O3" s="1331" t="s">
        <v>12</v>
      </c>
      <c r="P3" s="1331" t="s">
        <v>13</v>
      </c>
      <c r="Q3" s="1331" t="s">
        <v>14</v>
      </c>
      <c r="R3" s="1331" t="s">
        <v>15</v>
      </c>
      <c r="S3" s="1346" t="s">
        <v>16</v>
      </c>
      <c r="T3" s="1331" t="s">
        <v>4806</v>
      </c>
      <c r="U3" s="1329" t="s">
        <v>4807</v>
      </c>
    </row>
    <row r="4" spans="1:21" s="130" customFormat="1" ht="66" customHeight="1">
      <c r="A4" s="1331"/>
      <c r="B4" s="1331"/>
      <c r="C4" s="1331"/>
      <c r="D4" s="1331"/>
      <c r="E4" s="1331"/>
      <c r="F4" s="1334"/>
      <c r="G4" s="1334"/>
      <c r="H4" s="1331"/>
      <c r="I4" s="184" t="s">
        <v>24</v>
      </c>
      <c r="J4" s="184" t="s">
        <v>25</v>
      </c>
      <c r="K4" s="1331"/>
      <c r="L4" s="1331"/>
      <c r="M4" s="1331"/>
      <c r="N4" s="1331"/>
      <c r="O4" s="1331"/>
      <c r="P4" s="1331"/>
      <c r="Q4" s="1331"/>
      <c r="R4" s="1331"/>
      <c r="S4" s="1346"/>
      <c r="T4" s="1331"/>
      <c r="U4" s="1330"/>
    </row>
    <row r="5" spans="1:21" s="131" customFormat="1" ht="60.75" customHeight="1">
      <c r="A5" s="184" t="s">
        <v>4284</v>
      </c>
      <c r="B5" s="1342" t="s">
        <v>4240</v>
      </c>
      <c r="C5" s="1342"/>
      <c r="D5" s="186" t="s">
        <v>4808</v>
      </c>
      <c r="E5" s="184"/>
      <c r="F5" s="185">
        <f>SUM(F6:F89)</f>
        <v>3413958.6745325653</v>
      </c>
      <c r="G5" s="185">
        <f>SUM(G6:G89)</f>
        <v>990787.8</v>
      </c>
      <c r="H5" s="185">
        <f>SUM(H6:H89)</f>
        <v>702728.75453256583</v>
      </c>
      <c r="I5" s="201"/>
      <c r="J5" s="184"/>
      <c r="K5" s="186"/>
      <c r="L5" s="184"/>
      <c r="M5" s="186"/>
      <c r="N5" s="186"/>
      <c r="O5" s="184"/>
      <c r="P5" s="186"/>
      <c r="Q5" s="186"/>
      <c r="R5" s="184"/>
      <c r="S5" s="186"/>
      <c r="T5" s="229"/>
    </row>
    <row r="6" spans="1:21" s="286" customFormat="1" ht="90" customHeight="1">
      <c r="A6" s="307">
        <v>1</v>
      </c>
      <c r="B6" s="1335" t="s">
        <v>4809</v>
      </c>
      <c r="C6" s="1335"/>
      <c r="D6" s="308" t="s">
        <v>4810</v>
      </c>
      <c r="E6" s="309" t="s">
        <v>48</v>
      </c>
      <c r="F6" s="309">
        <v>526000</v>
      </c>
      <c r="G6" s="309">
        <v>326156</v>
      </c>
      <c r="H6" s="309">
        <v>60000</v>
      </c>
      <c r="I6" s="309">
        <v>60000</v>
      </c>
      <c r="J6" s="309"/>
      <c r="K6" s="308" t="s">
        <v>457</v>
      </c>
      <c r="L6" s="316" t="s">
        <v>36</v>
      </c>
      <c r="M6" s="317"/>
      <c r="N6" s="318" t="s">
        <v>3213</v>
      </c>
      <c r="O6" s="307" t="s">
        <v>4811</v>
      </c>
      <c r="P6" s="318" t="s">
        <v>4812</v>
      </c>
      <c r="Q6" s="318" t="s">
        <v>4813</v>
      </c>
      <c r="R6" s="309" t="s">
        <v>1194</v>
      </c>
      <c r="S6" s="310"/>
      <c r="T6" s="307" t="s">
        <v>4814</v>
      </c>
    </row>
    <row r="7" spans="1:21" s="286" customFormat="1" ht="108.75" customHeight="1">
      <c r="A7" s="307">
        <v>2</v>
      </c>
      <c r="B7" s="1335" t="s">
        <v>1739</v>
      </c>
      <c r="C7" s="1335"/>
      <c r="D7" s="308" t="s">
        <v>4815</v>
      </c>
      <c r="E7" s="307" t="s">
        <v>883</v>
      </c>
      <c r="F7" s="309">
        <v>190385</v>
      </c>
      <c r="G7" s="309">
        <v>24135</v>
      </c>
      <c r="H7" s="309">
        <v>20000</v>
      </c>
      <c r="I7" s="307">
        <v>0</v>
      </c>
      <c r="J7" s="309">
        <f>H7</f>
        <v>20000</v>
      </c>
      <c r="K7" s="308" t="s">
        <v>4816</v>
      </c>
      <c r="L7" s="316" t="s">
        <v>36</v>
      </c>
      <c r="M7" s="309" t="s">
        <v>4817</v>
      </c>
      <c r="N7" s="317" t="s">
        <v>4818</v>
      </c>
      <c r="O7" s="319" t="s">
        <v>4819</v>
      </c>
      <c r="P7" s="319" t="s">
        <v>4820</v>
      </c>
      <c r="Q7" s="309" t="s">
        <v>4821</v>
      </c>
      <c r="R7" s="309" t="s">
        <v>4822</v>
      </c>
      <c r="S7" s="319" t="s">
        <v>1712</v>
      </c>
      <c r="T7" s="307" t="s">
        <v>4814</v>
      </c>
    </row>
    <row r="8" spans="1:21" s="287" customFormat="1" ht="114.75" customHeight="1">
      <c r="A8" s="307">
        <v>3</v>
      </c>
      <c r="B8" s="1336" t="s">
        <v>1750</v>
      </c>
      <c r="C8" s="1336"/>
      <c r="D8" s="311" t="s">
        <v>4823</v>
      </c>
      <c r="E8" s="309" t="s">
        <v>56</v>
      </c>
      <c r="F8" s="309">
        <v>141974</v>
      </c>
      <c r="G8" s="309"/>
      <c r="H8" s="309"/>
      <c r="I8" s="309"/>
      <c r="J8" s="309"/>
      <c r="K8" s="308"/>
      <c r="L8" s="309"/>
      <c r="M8" s="320" t="s">
        <v>4824</v>
      </c>
      <c r="N8" s="320" t="s">
        <v>4825</v>
      </c>
      <c r="O8" s="320" t="s">
        <v>4819</v>
      </c>
      <c r="P8" s="319" t="s">
        <v>4826</v>
      </c>
      <c r="Q8" s="320" t="s">
        <v>4827</v>
      </c>
      <c r="R8" s="309" t="s">
        <v>4822</v>
      </c>
      <c r="S8" s="320" t="s">
        <v>4828</v>
      </c>
      <c r="T8" s="307" t="s">
        <v>4814</v>
      </c>
    </row>
    <row r="9" spans="1:21" s="288" customFormat="1" ht="128.25" customHeight="1">
      <c r="A9" s="307">
        <v>4</v>
      </c>
      <c r="B9" s="1335" t="s">
        <v>1811</v>
      </c>
      <c r="C9" s="1335"/>
      <c r="D9" s="308" t="s">
        <v>1812</v>
      </c>
      <c r="E9" s="309" t="s">
        <v>1813</v>
      </c>
      <c r="F9" s="309">
        <v>155062</v>
      </c>
      <c r="G9" s="309">
        <v>127741</v>
      </c>
      <c r="H9" s="309">
        <v>12830</v>
      </c>
      <c r="I9" s="309">
        <v>12830</v>
      </c>
      <c r="J9" s="309" t="s">
        <v>1269</v>
      </c>
      <c r="K9" s="308" t="s">
        <v>105</v>
      </c>
      <c r="L9" s="316" t="s">
        <v>36</v>
      </c>
      <c r="M9" s="310" t="s">
        <v>99</v>
      </c>
      <c r="N9" s="318" t="s">
        <v>3350</v>
      </c>
      <c r="O9" s="307" t="s">
        <v>4829</v>
      </c>
      <c r="P9" s="308" t="s">
        <v>4830</v>
      </c>
      <c r="Q9" s="308"/>
      <c r="R9" s="309" t="s">
        <v>3354</v>
      </c>
      <c r="S9" s="308" t="s">
        <v>1816</v>
      </c>
      <c r="T9" s="307"/>
    </row>
    <row r="10" spans="1:21" s="289" customFormat="1" ht="112.5" customHeight="1">
      <c r="A10" s="307">
        <v>5</v>
      </c>
      <c r="B10" s="1335" t="s">
        <v>1821</v>
      </c>
      <c r="C10" s="1335"/>
      <c r="D10" s="310" t="s">
        <v>1822</v>
      </c>
      <c r="E10" s="307" t="s">
        <v>1823</v>
      </c>
      <c r="F10" s="307">
        <v>57459</v>
      </c>
      <c r="G10" s="307">
        <v>45360</v>
      </c>
      <c r="H10" s="307">
        <v>2000</v>
      </c>
      <c r="I10" s="307"/>
      <c r="J10" s="307">
        <v>2000</v>
      </c>
      <c r="K10" s="310" t="s">
        <v>4831</v>
      </c>
      <c r="L10" s="316" t="s">
        <v>36</v>
      </c>
      <c r="M10" s="317"/>
      <c r="N10" s="318" t="s">
        <v>38</v>
      </c>
      <c r="O10" s="321" t="s">
        <v>4189</v>
      </c>
      <c r="P10" s="308" t="s">
        <v>4832</v>
      </c>
      <c r="Q10" s="308" t="s">
        <v>4833</v>
      </c>
      <c r="R10" s="309" t="s">
        <v>1820</v>
      </c>
      <c r="S10" s="308"/>
      <c r="T10" s="307" t="s">
        <v>4814</v>
      </c>
    </row>
    <row r="11" spans="1:21" s="286" customFormat="1" ht="132.75" customHeight="1">
      <c r="A11" s="307">
        <v>6</v>
      </c>
      <c r="B11" s="1335" t="s">
        <v>1854</v>
      </c>
      <c r="C11" s="1335"/>
      <c r="D11" s="310" t="s">
        <v>1855</v>
      </c>
      <c r="E11" s="309" t="s">
        <v>34</v>
      </c>
      <c r="F11" s="309">
        <v>17382</v>
      </c>
      <c r="G11" s="309">
        <v>2500</v>
      </c>
      <c r="H11" s="309">
        <v>13631</v>
      </c>
      <c r="I11" s="309">
        <v>13631</v>
      </c>
      <c r="J11" s="309" t="s">
        <v>1269</v>
      </c>
      <c r="K11" s="308" t="s">
        <v>105</v>
      </c>
      <c r="L11" s="316" t="s">
        <v>36</v>
      </c>
      <c r="M11" s="310" t="s">
        <v>99</v>
      </c>
      <c r="N11" s="318" t="s">
        <v>3381</v>
      </c>
      <c r="O11" s="307" t="s">
        <v>1082</v>
      </c>
      <c r="P11" s="308" t="s">
        <v>4834</v>
      </c>
      <c r="Q11" s="308" t="s">
        <v>4835</v>
      </c>
      <c r="R11" s="309" t="s">
        <v>3385</v>
      </c>
      <c r="S11" s="310" t="s">
        <v>1857</v>
      </c>
      <c r="T11" s="309" t="s">
        <v>4814</v>
      </c>
    </row>
    <row r="12" spans="1:21" s="288" customFormat="1" ht="90">
      <c r="A12" s="307">
        <v>7</v>
      </c>
      <c r="B12" s="1335" t="s">
        <v>1859</v>
      </c>
      <c r="C12" s="1335"/>
      <c r="D12" s="310" t="s">
        <v>4836</v>
      </c>
      <c r="E12" s="309" t="s">
        <v>48</v>
      </c>
      <c r="F12" s="309">
        <v>11699</v>
      </c>
      <c r="G12" s="309">
        <v>6493.3</v>
      </c>
      <c r="H12" s="309">
        <v>4232.7</v>
      </c>
      <c r="I12" s="309">
        <v>4232.7</v>
      </c>
      <c r="J12" s="309" t="s">
        <v>1269</v>
      </c>
      <c r="K12" s="308" t="s">
        <v>105</v>
      </c>
      <c r="L12" s="316" t="s">
        <v>36</v>
      </c>
      <c r="M12" s="317" t="s">
        <v>99</v>
      </c>
      <c r="N12" s="318" t="s">
        <v>3386</v>
      </c>
      <c r="O12" s="309" t="s">
        <v>1082</v>
      </c>
      <c r="P12" s="308" t="s">
        <v>4837</v>
      </c>
      <c r="Q12" s="308"/>
      <c r="R12" s="309" t="s">
        <v>1386</v>
      </c>
      <c r="S12" s="308" t="s">
        <v>1862</v>
      </c>
      <c r="T12" s="309" t="s">
        <v>4814</v>
      </c>
    </row>
    <row r="13" spans="1:21" s="290" customFormat="1" ht="116.25" customHeight="1">
      <c r="A13" s="307">
        <v>8</v>
      </c>
      <c r="B13" s="1335" t="s">
        <v>1863</v>
      </c>
      <c r="C13" s="1335"/>
      <c r="D13" s="308" t="s">
        <v>4838</v>
      </c>
      <c r="E13" s="309" t="s">
        <v>208</v>
      </c>
      <c r="F13" s="309">
        <v>3623</v>
      </c>
      <c r="G13" s="309">
        <v>2600</v>
      </c>
      <c r="H13" s="309">
        <v>929</v>
      </c>
      <c r="I13" s="309">
        <v>929</v>
      </c>
      <c r="J13" s="309" t="s">
        <v>1269</v>
      </c>
      <c r="K13" s="310" t="s">
        <v>105</v>
      </c>
      <c r="L13" s="316" t="s">
        <v>36</v>
      </c>
      <c r="M13" s="310" t="s">
        <v>99</v>
      </c>
      <c r="N13" s="318" t="s">
        <v>4839</v>
      </c>
      <c r="O13" s="309" t="s">
        <v>1082</v>
      </c>
      <c r="P13" s="308" t="s">
        <v>4840</v>
      </c>
      <c r="Q13" s="308"/>
      <c r="R13" s="309" t="s">
        <v>1833</v>
      </c>
      <c r="S13" s="310" t="s">
        <v>1712</v>
      </c>
      <c r="T13" s="309"/>
    </row>
    <row r="14" spans="1:21" s="288" customFormat="1" ht="131.25" customHeight="1">
      <c r="A14" s="307">
        <v>9</v>
      </c>
      <c r="B14" s="1335" t="s">
        <v>1845</v>
      </c>
      <c r="C14" s="1335"/>
      <c r="D14" s="308" t="s">
        <v>1846</v>
      </c>
      <c r="E14" s="309" t="s">
        <v>48</v>
      </c>
      <c r="F14" s="309">
        <v>80757</v>
      </c>
      <c r="G14" s="309">
        <v>28300</v>
      </c>
      <c r="H14" s="309">
        <v>18513</v>
      </c>
      <c r="I14" s="309">
        <v>18513</v>
      </c>
      <c r="J14" s="309" t="s">
        <v>1269</v>
      </c>
      <c r="K14" s="308" t="s">
        <v>1389</v>
      </c>
      <c r="L14" s="316" t="s">
        <v>36</v>
      </c>
      <c r="M14" s="310" t="s">
        <v>99</v>
      </c>
      <c r="N14" s="318" t="s">
        <v>4841</v>
      </c>
      <c r="O14" s="307" t="s">
        <v>3820</v>
      </c>
      <c r="P14" s="308" t="s">
        <v>4842</v>
      </c>
      <c r="Q14" s="308" t="s">
        <v>4843</v>
      </c>
      <c r="R14" s="309" t="s">
        <v>4844</v>
      </c>
      <c r="S14" s="308" t="s">
        <v>1849</v>
      </c>
      <c r="T14" s="309" t="s">
        <v>4814</v>
      </c>
    </row>
    <row r="15" spans="1:21" s="291" customFormat="1" ht="130.5" customHeight="1">
      <c r="A15" s="307">
        <v>10</v>
      </c>
      <c r="B15" s="1336" t="s">
        <v>2300</v>
      </c>
      <c r="C15" s="1336"/>
      <c r="D15" s="308" t="s">
        <v>4845</v>
      </c>
      <c r="E15" s="309" t="s">
        <v>1813</v>
      </c>
      <c r="F15" s="309">
        <v>119000</v>
      </c>
      <c r="G15" s="309">
        <v>110000</v>
      </c>
      <c r="H15" s="309">
        <v>9000</v>
      </c>
      <c r="I15" s="309">
        <v>0</v>
      </c>
      <c r="J15" s="309">
        <v>13000</v>
      </c>
      <c r="K15" s="308" t="s">
        <v>2047</v>
      </c>
      <c r="L15" s="322" t="s">
        <v>36</v>
      </c>
      <c r="M15" s="323"/>
      <c r="N15" s="308" t="s">
        <v>441</v>
      </c>
      <c r="O15" s="309"/>
      <c r="P15" s="308"/>
      <c r="Q15" s="308"/>
      <c r="R15" s="309" t="s">
        <v>1083</v>
      </c>
      <c r="S15" s="310" t="s">
        <v>4846</v>
      </c>
      <c r="T15" s="309"/>
    </row>
    <row r="16" spans="1:21" s="286" customFormat="1" ht="133.5" customHeight="1">
      <c r="A16" s="307">
        <v>11</v>
      </c>
      <c r="B16" s="1335" t="s">
        <v>1869</v>
      </c>
      <c r="C16" s="1335"/>
      <c r="D16" s="308" t="s">
        <v>1870</v>
      </c>
      <c r="E16" s="309" t="s">
        <v>208</v>
      </c>
      <c r="F16" s="309">
        <v>5105</v>
      </c>
      <c r="G16" s="309">
        <v>2850</v>
      </c>
      <c r="H16" s="309">
        <v>2255</v>
      </c>
      <c r="I16" s="309"/>
      <c r="J16" s="309">
        <v>2255</v>
      </c>
      <c r="K16" s="308" t="s">
        <v>2047</v>
      </c>
      <c r="L16" s="316" t="s">
        <v>36</v>
      </c>
      <c r="M16" s="317"/>
      <c r="N16" s="318" t="s">
        <v>3392</v>
      </c>
      <c r="O16" s="321" t="s">
        <v>4847</v>
      </c>
      <c r="P16" s="310" t="s">
        <v>4848</v>
      </c>
      <c r="Q16" s="318"/>
      <c r="R16" s="309" t="s">
        <v>1194</v>
      </c>
      <c r="S16" s="308" t="s">
        <v>1872</v>
      </c>
      <c r="T16" s="309"/>
    </row>
    <row r="17" spans="1:20" s="292" customFormat="1" ht="141" customHeight="1">
      <c r="A17" s="307">
        <v>12</v>
      </c>
      <c r="B17" s="1335" t="s">
        <v>1876</v>
      </c>
      <c r="C17" s="1335"/>
      <c r="D17" s="308" t="s">
        <v>1877</v>
      </c>
      <c r="E17" s="309" t="s">
        <v>208</v>
      </c>
      <c r="F17" s="309">
        <v>8281</v>
      </c>
      <c r="G17" s="309">
        <v>2530</v>
      </c>
      <c r="H17" s="309">
        <v>5751</v>
      </c>
      <c r="I17" s="309"/>
      <c r="J17" s="309">
        <v>5751</v>
      </c>
      <c r="K17" s="308" t="s">
        <v>2047</v>
      </c>
      <c r="L17" s="316" t="s">
        <v>36</v>
      </c>
      <c r="M17" s="317"/>
      <c r="N17" s="318" t="s">
        <v>3396</v>
      </c>
      <c r="O17" s="321" t="s">
        <v>4849</v>
      </c>
      <c r="P17" s="310" t="s">
        <v>4850</v>
      </c>
      <c r="Q17" s="318"/>
      <c r="R17" s="309" t="s">
        <v>1194</v>
      </c>
      <c r="S17" s="308"/>
      <c r="T17" s="309"/>
    </row>
    <row r="18" spans="1:20" s="288" customFormat="1" ht="121.5" customHeight="1">
      <c r="A18" s="307">
        <v>13</v>
      </c>
      <c r="B18" s="1335" t="s">
        <v>1866</v>
      </c>
      <c r="C18" s="1335"/>
      <c r="D18" s="308" t="s">
        <v>1867</v>
      </c>
      <c r="E18" s="312" t="s">
        <v>208</v>
      </c>
      <c r="F18" s="309">
        <v>3316</v>
      </c>
      <c r="G18" s="309">
        <v>2815</v>
      </c>
      <c r="H18" s="309">
        <v>456</v>
      </c>
      <c r="I18" s="309">
        <v>456</v>
      </c>
      <c r="J18" s="309" t="s">
        <v>1269</v>
      </c>
      <c r="K18" s="310" t="s">
        <v>105</v>
      </c>
      <c r="L18" s="316" t="s">
        <v>36</v>
      </c>
      <c r="M18" s="310" t="s">
        <v>99</v>
      </c>
      <c r="N18" s="310" t="s">
        <v>3390</v>
      </c>
      <c r="O18" s="309" t="s">
        <v>1082</v>
      </c>
      <c r="P18" s="308" t="s">
        <v>4851</v>
      </c>
      <c r="Q18" s="308" t="s">
        <v>4852</v>
      </c>
      <c r="R18" s="309" t="s">
        <v>1386</v>
      </c>
      <c r="S18" s="310" t="s">
        <v>4853</v>
      </c>
      <c r="T18" s="309"/>
    </row>
    <row r="19" spans="1:20" s="292" customFormat="1" ht="118.5" customHeight="1">
      <c r="A19" s="307">
        <v>14</v>
      </c>
      <c r="B19" s="1335" t="s">
        <v>1891</v>
      </c>
      <c r="C19" s="308" t="s">
        <v>3401</v>
      </c>
      <c r="D19" s="308" t="s">
        <v>4854</v>
      </c>
      <c r="E19" s="309" t="s">
        <v>883</v>
      </c>
      <c r="F19" s="309">
        <v>214207</v>
      </c>
      <c r="G19" s="309">
        <v>300</v>
      </c>
      <c r="H19" s="309">
        <v>500</v>
      </c>
      <c r="I19" s="309">
        <v>500</v>
      </c>
      <c r="J19" s="309" t="s">
        <v>1269</v>
      </c>
      <c r="K19" s="308" t="s">
        <v>1893</v>
      </c>
      <c r="L19" s="316" t="s">
        <v>646</v>
      </c>
      <c r="M19" s="310" t="s">
        <v>99</v>
      </c>
      <c r="N19" s="318" t="s">
        <v>3224</v>
      </c>
      <c r="O19" s="307" t="s">
        <v>1082</v>
      </c>
      <c r="P19" s="318" t="s">
        <v>4855</v>
      </c>
      <c r="Q19" s="318" t="s">
        <v>3404</v>
      </c>
      <c r="R19" s="307" t="s">
        <v>4856</v>
      </c>
      <c r="S19" s="308" t="s">
        <v>4857</v>
      </c>
      <c r="T19" s="309"/>
    </row>
    <row r="20" spans="1:20" s="288" customFormat="1" ht="110.25" customHeight="1">
      <c r="A20" s="307">
        <v>15</v>
      </c>
      <c r="B20" s="1335"/>
      <c r="C20" s="308" t="s">
        <v>3407</v>
      </c>
      <c r="D20" s="308" t="s">
        <v>4858</v>
      </c>
      <c r="E20" s="309" t="s">
        <v>48</v>
      </c>
      <c r="F20" s="309">
        <v>30657</v>
      </c>
      <c r="G20" s="309">
        <v>140</v>
      </c>
      <c r="H20" s="309">
        <v>8311</v>
      </c>
      <c r="I20" s="309">
        <v>8311</v>
      </c>
      <c r="J20" s="309" t="s">
        <v>1269</v>
      </c>
      <c r="K20" s="308" t="s">
        <v>4859</v>
      </c>
      <c r="L20" s="316">
        <v>43313</v>
      </c>
      <c r="M20" s="310" t="s">
        <v>99</v>
      </c>
      <c r="N20" s="318" t="s">
        <v>3409</v>
      </c>
      <c r="O20" s="307" t="s">
        <v>1082</v>
      </c>
      <c r="P20" s="308" t="s">
        <v>4244</v>
      </c>
      <c r="Q20" s="308" t="s">
        <v>4860</v>
      </c>
      <c r="R20" s="307" t="s">
        <v>1833</v>
      </c>
      <c r="S20" s="308" t="s">
        <v>4861</v>
      </c>
      <c r="T20" s="309" t="s">
        <v>4814</v>
      </c>
    </row>
    <row r="21" spans="1:20" s="290" customFormat="1" ht="90">
      <c r="A21" s="307">
        <v>16</v>
      </c>
      <c r="B21" s="1335"/>
      <c r="C21" s="308" t="s">
        <v>3412</v>
      </c>
      <c r="D21" s="308" t="s">
        <v>4862</v>
      </c>
      <c r="E21" s="309" t="s">
        <v>79</v>
      </c>
      <c r="F21" s="309">
        <v>35514</v>
      </c>
      <c r="G21" s="309">
        <v>475</v>
      </c>
      <c r="H21" s="309">
        <v>7723</v>
      </c>
      <c r="I21" s="309">
        <v>7723</v>
      </c>
      <c r="J21" s="309" t="s">
        <v>1269</v>
      </c>
      <c r="K21" s="308" t="s">
        <v>4248</v>
      </c>
      <c r="L21" s="316">
        <v>43313</v>
      </c>
      <c r="M21" s="310" t="s">
        <v>99</v>
      </c>
      <c r="N21" s="318" t="s">
        <v>3414</v>
      </c>
      <c r="O21" s="307" t="s">
        <v>1082</v>
      </c>
      <c r="P21" s="308" t="s">
        <v>4863</v>
      </c>
      <c r="Q21" s="308" t="s">
        <v>4250</v>
      </c>
      <c r="R21" s="309" t="s">
        <v>1833</v>
      </c>
      <c r="S21" s="308" t="s">
        <v>4861</v>
      </c>
      <c r="T21" s="309"/>
    </row>
    <row r="22" spans="1:20" s="290" customFormat="1" ht="110.25" customHeight="1">
      <c r="A22" s="307">
        <v>17</v>
      </c>
      <c r="B22" s="1335"/>
      <c r="C22" s="308" t="s">
        <v>3416</v>
      </c>
      <c r="D22" s="308" t="s">
        <v>4864</v>
      </c>
      <c r="E22" s="309" t="s">
        <v>56</v>
      </c>
      <c r="F22" s="309">
        <v>17622</v>
      </c>
      <c r="G22" s="309">
        <v>200</v>
      </c>
      <c r="H22" s="309">
        <v>50</v>
      </c>
      <c r="I22" s="309">
        <v>50</v>
      </c>
      <c r="J22" s="309" t="s">
        <v>1269</v>
      </c>
      <c r="K22" s="308" t="s">
        <v>1893</v>
      </c>
      <c r="L22" s="316" t="s">
        <v>646</v>
      </c>
      <c r="M22" s="310" t="s">
        <v>99</v>
      </c>
      <c r="N22" s="318" t="s">
        <v>3418</v>
      </c>
      <c r="O22" s="307" t="s">
        <v>1082</v>
      </c>
      <c r="P22" s="318" t="s">
        <v>4865</v>
      </c>
      <c r="Q22" s="318"/>
      <c r="R22" s="309" t="s">
        <v>1833</v>
      </c>
      <c r="S22" s="308" t="s">
        <v>4857</v>
      </c>
      <c r="T22" s="309"/>
    </row>
    <row r="23" spans="1:20" s="286" customFormat="1" ht="117" customHeight="1">
      <c r="A23" s="307">
        <v>18</v>
      </c>
      <c r="B23" s="1335" t="s">
        <v>1899</v>
      </c>
      <c r="C23" s="1335"/>
      <c r="D23" s="308" t="s">
        <v>1900</v>
      </c>
      <c r="E23" s="309">
        <v>2018</v>
      </c>
      <c r="F23" s="309">
        <v>1492</v>
      </c>
      <c r="G23" s="309">
        <v>1138</v>
      </c>
      <c r="H23" s="309">
        <v>354</v>
      </c>
      <c r="I23" s="309">
        <v>354</v>
      </c>
      <c r="J23" s="309" t="s">
        <v>1269</v>
      </c>
      <c r="K23" s="310" t="s">
        <v>105</v>
      </c>
      <c r="L23" s="316" t="s">
        <v>36</v>
      </c>
      <c r="M23" s="310" t="s">
        <v>99</v>
      </c>
      <c r="N23" s="310" t="s">
        <v>4866</v>
      </c>
      <c r="O23" s="309" t="s">
        <v>1082</v>
      </c>
      <c r="P23" s="308" t="s">
        <v>4867</v>
      </c>
      <c r="Q23" s="308"/>
      <c r="R23" s="309" t="s">
        <v>1833</v>
      </c>
      <c r="S23" s="310" t="s">
        <v>1901</v>
      </c>
      <c r="T23" s="309"/>
    </row>
    <row r="24" spans="1:20" s="293" customFormat="1" ht="79.5" customHeight="1">
      <c r="A24" s="307">
        <v>19</v>
      </c>
      <c r="B24" s="1335" t="s">
        <v>1902</v>
      </c>
      <c r="C24" s="1335"/>
      <c r="D24" s="308" t="s">
        <v>1903</v>
      </c>
      <c r="E24" s="309" t="s">
        <v>34</v>
      </c>
      <c r="F24" s="309">
        <v>1878</v>
      </c>
      <c r="G24" s="309">
        <v>600</v>
      </c>
      <c r="H24" s="309">
        <v>1193</v>
      </c>
      <c r="I24" s="309">
        <v>1193</v>
      </c>
      <c r="J24" s="309" t="s">
        <v>1269</v>
      </c>
      <c r="K24" s="310" t="s">
        <v>105</v>
      </c>
      <c r="L24" s="316">
        <v>43132</v>
      </c>
      <c r="M24" s="310" t="s">
        <v>99</v>
      </c>
      <c r="N24" s="310" t="s">
        <v>3422</v>
      </c>
      <c r="O24" s="309" t="s">
        <v>1082</v>
      </c>
      <c r="P24" s="308" t="s">
        <v>4868</v>
      </c>
      <c r="Q24" s="308"/>
      <c r="R24" s="309" t="s">
        <v>1833</v>
      </c>
      <c r="S24" s="308"/>
      <c r="T24" s="309"/>
    </row>
    <row r="25" spans="1:20" s="294" customFormat="1" ht="118.5" customHeight="1">
      <c r="A25" s="307">
        <v>20</v>
      </c>
      <c r="B25" s="1335" t="s">
        <v>1904</v>
      </c>
      <c r="C25" s="1335"/>
      <c r="D25" s="308" t="s">
        <v>4869</v>
      </c>
      <c r="E25" s="309" t="s">
        <v>34</v>
      </c>
      <c r="F25" s="309">
        <v>4040</v>
      </c>
      <c r="G25" s="313">
        <v>400</v>
      </c>
      <c r="H25" s="309">
        <v>1176</v>
      </c>
      <c r="I25" s="309">
        <v>1176</v>
      </c>
      <c r="J25" s="309" t="s">
        <v>1269</v>
      </c>
      <c r="K25" s="323" t="s">
        <v>1847</v>
      </c>
      <c r="L25" s="316">
        <v>43252</v>
      </c>
      <c r="M25" s="310" t="s">
        <v>99</v>
      </c>
      <c r="N25" s="310" t="s">
        <v>3422</v>
      </c>
      <c r="O25" s="307" t="s">
        <v>1082</v>
      </c>
      <c r="P25" s="308" t="s">
        <v>4870</v>
      </c>
      <c r="Q25" s="318"/>
      <c r="R25" s="309" t="s">
        <v>1833</v>
      </c>
      <c r="S25" s="308" t="s">
        <v>4871</v>
      </c>
      <c r="T25" s="309"/>
    </row>
    <row r="26" spans="1:20" s="142" customFormat="1" ht="122.25" customHeight="1">
      <c r="A26" s="187">
        <v>21</v>
      </c>
      <c r="B26" s="1337" t="s">
        <v>1906</v>
      </c>
      <c r="C26" s="188" t="s">
        <v>3425</v>
      </c>
      <c r="D26" s="188" t="s">
        <v>4872</v>
      </c>
      <c r="E26" s="189" t="s">
        <v>34</v>
      </c>
      <c r="F26" s="189">
        <v>1508</v>
      </c>
      <c r="G26" s="189">
        <v>120</v>
      </c>
      <c r="H26" s="189">
        <v>1275</v>
      </c>
      <c r="I26" s="189">
        <v>1275</v>
      </c>
      <c r="J26" s="189" t="s">
        <v>1269</v>
      </c>
      <c r="K26" s="209" t="s">
        <v>105</v>
      </c>
      <c r="L26" s="202">
        <v>43070</v>
      </c>
      <c r="M26" s="190" t="s">
        <v>99</v>
      </c>
      <c r="N26" s="190" t="s">
        <v>3422</v>
      </c>
      <c r="O26" s="187" t="s">
        <v>3820</v>
      </c>
      <c r="P26" s="188" t="s">
        <v>4873</v>
      </c>
      <c r="Q26" s="188" t="s">
        <v>4874</v>
      </c>
      <c r="R26" s="189" t="s">
        <v>4875</v>
      </c>
      <c r="S26" s="188" t="s">
        <v>4876</v>
      </c>
      <c r="T26" s="189"/>
    </row>
    <row r="27" spans="1:20" s="143" customFormat="1" ht="130.5" customHeight="1">
      <c r="A27" s="194">
        <v>22</v>
      </c>
      <c r="B27" s="1337"/>
      <c r="C27" s="195" t="s">
        <v>4877</v>
      </c>
      <c r="D27" s="195" t="s">
        <v>4877</v>
      </c>
      <c r="E27" s="196" t="s">
        <v>34</v>
      </c>
      <c r="F27" s="196">
        <v>3000</v>
      </c>
      <c r="G27" s="196"/>
      <c r="H27" s="196">
        <v>3000</v>
      </c>
      <c r="I27" s="196"/>
      <c r="J27" s="196"/>
      <c r="K27" s="210" t="s">
        <v>105</v>
      </c>
      <c r="L27" s="211" t="s">
        <v>1158</v>
      </c>
      <c r="M27" s="212"/>
      <c r="N27" s="213" t="s">
        <v>38</v>
      </c>
      <c r="O27" s="214"/>
      <c r="P27" s="213"/>
      <c r="Q27" s="213"/>
      <c r="R27" s="196" t="s">
        <v>3434</v>
      </c>
      <c r="S27" s="195"/>
      <c r="T27" s="196"/>
    </row>
    <row r="28" spans="1:20" s="295" customFormat="1" ht="58.5" customHeight="1">
      <c r="A28" s="194">
        <v>23</v>
      </c>
      <c r="B28" s="1337"/>
      <c r="C28" s="195" t="s">
        <v>3435</v>
      </c>
      <c r="D28" s="195" t="s">
        <v>4878</v>
      </c>
      <c r="E28" s="196" t="s">
        <v>34</v>
      </c>
      <c r="F28" s="196">
        <v>3400</v>
      </c>
      <c r="G28" s="196"/>
      <c r="H28" s="196">
        <v>3400</v>
      </c>
      <c r="I28" s="196"/>
      <c r="J28" s="196"/>
      <c r="K28" s="210" t="s">
        <v>105</v>
      </c>
      <c r="L28" s="211" t="s">
        <v>1158</v>
      </c>
      <c r="M28" s="212"/>
      <c r="N28" s="213" t="s">
        <v>3437</v>
      </c>
      <c r="O28" s="214"/>
      <c r="P28" s="213"/>
      <c r="Q28" s="213"/>
      <c r="R28" s="196" t="s">
        <v>1912</v>
      </c>
      <c r="S28" s="195"/>
      <c r="T28" s="196" t="s">
        <v>4814</v>
      </c>
    </row>
    <row r="29" spans="1:20" s="143" customFormat="1" ht="94.5" customHeight="1">
      <c r="A29" s="194">
        <v>24</v>
      </c>
      <c r="B29" s="1332" t="s">
        <v>1913</v>
      </c>
      <c r="C29" s="195" t="s">
        <v>3446</v>
      </c>
      <c r="D29" s="195" t="s">
        <v>4879</v>
      </c>
      <c r="E29" s="196" t="s">
        <v>34</v>
      </c>
      <c r="F29" s="196">
        <v>3500</v>
      </c>
      <c r="G29" s="196"/>
      <c r="H29" s="196">
        <v>3500</v>
      </c>
      <c r="I29" s="196"/>
      <c r="J29" s="196"/>
      <c r="K29" s="210" t="s">
        <v>105</v>
      </c>
      <c r="L29" s="211" t="s">
        <v>1158</v>
      </c>
      <c r="M29" s="212"/>
      <c r="N29" s="213" t="s">
        <v>38</v>
      </c>
      <c r="O29" s="214"/>
      <c r="P29" s="213"/>
      <c r="Q29" s="213"/>
      <c r="R29" s="196" t="s">
        <v>1399</v>
      </c>
      <c r="S29" s="195"/>
      <c r="T29" s="196"/>
    </row>
    <row r="30" spans="1:20" s="152" customFormat="1" ht="106.5" customHeight="1">
      <c r="A30" s="1339">
        <v>25</v>
      </c>
      <c r="B30" s="1332"/>
      <c r="C30" s="1332" t="s">
        <v>3449</v>
      </c>
      <c r="D30" s="1332" t="s">
        <v>1918</v>
      </c>
      <c r="E30" s="1333" t="s">
        <v>34</v>
      </c>
      <c r="F30" s="196">
        <v>4455</v>
      </c>
      <c r="G30" s="196"/>
      <c r="H30" s="196">
        <v>4455</v>
      </c>
      <c r="I30" s="196"/>
      <c r="J30" s="196"/>
      <c r="K30" s="210" t="s">
        <v>105</v>
      </c>
      <c r="L30" s="211" t="s">
        <v>1158</v>
      </c>
      <c r="M30" s="212"/>
      <c r="N30" s="213" t="s">
        <v>38</v>
      </c>
      <c r="O30" s="214"/>
      <c r="P30" s="213"/>
      <c r="Q30" s="213"/>
      <c r="R30" s="196" t="s">
        <v>3451</v>
      </c>
      <c r="S30" s="195" t="s">
        <v>1920</v>
      </c>
      <c r="T30" s="196" t="s">
        <v>4814</v>
      </c>
    </row>
    <row r="31" spans="1:20" s="296" customFormat="1" ht="69" customHeight="1">
      <c r="A31" s="1339"/>
      <c r="B31" s="1332"/>
      <c r="C31" s="1332"/>
      <c r="D31" s="1332"/>
      <c r="E31" s="1333"/>
      <c r="F31" s="196">
        <v>3565</v>
      </c>
      <c r="G31" s="196"/>
      <c r="H31" s="196">
        <v>3565</v>
      </c>
      <c r="I31" s="196"/>
      <c r="J31" s="196"/>
      <c r="K31" s="210" t="s">
        <v>105</v>
      </c>
      <c r="L31" s="211" t="s">
        <v>1158</v>
      </c>
      <c r="M31" s="211"/>
      <c r="N31" s="213" t="s">
        <v>3452</v>
      </c>
      <c r="O31" s="213"/>
      <c r="P31" s="213"/>
      <c r="Q31" s="213"/>
      <c r="R31" s="196" t="s">
        <v>3316</v>
      </c>
      <c r="S31" s="195"/>
      <c r="T31" s="194" t="s">
        <v>4814</v>
      </c>
    </row>
    <row r="32" spans="1:20" s="146" customFormat="1" ht="82.5" customHeight="1">
      <c r="A32" s="194">
        <v>26</v>
      </c>
      <c r="B32" s="1344" t="s">
        <v>4880</v>
      </c>
      <c r="C32" s="1344"/>
      <c r="D32" s="197" t="s">
        <v>4881</v>
      </c>
      <c r="E32" s="196" t="s">
        <v>34</v>
      </c>
      <c r="F32" s="196">
        <v>8000</v>
      </c>
      <c r="G32" s="196">
        <v>2000</v>
      </c>
      <c r="H32" s="196">
        <v>6000</v>
      </c>
      <c r="I32" s="216">
        <v>6000</v>
      </c>
      <c r="J32" s="216"/>
      <c r="K32" s="210" t="s">
        <v>105</v>
      </c>
      <c r="L32" s="211" t="s">
        <v>1158</v>
      </c>
      <c r="M32" s="197"/>
      <c r="N32" s="213" t="s">
        <v>38</v>
      </c>
      <c r="O32" s="214" t="s">
        <v>4882</v>
      </c>
      <c r="P32" s="195"/>
      <c r="Q32" s="195"/>
      <c r="R32" s="196" t="s">
        <v>1399</v>
      </c>
      <c r="S32" s="197"/>
      <c r="T32" s="194"/>
    </row>
    <row r="33" spans="1:21" s="291" customFormat="1" ht="107.25" customHeight="1">
      <c r="A33" s="307">
        <v>27</v>
      </c>
      <c r="B33" s="1336" t="s">
        <v>1921</v>
      </c>
      <c r="C33" s="1336"/>
      <c r="D33" s="310" t="s">
        <v>1926</v>
      </c>
      <c r="E33" s="309" t="s">
        <v>34</v>
      </c>
      <c r="F33" s="309">
        <v>7106</v>
      </c>
      <c r="G33" s="309">
        <v>1500</v>
      </c>
      <c r="H33" s="309">
        <v>5606</v>
      </c>
      <c r="I33" s="313">
        <v>5606</v>
      </c>
      <c r="J33" s="313"/>
      <c r="K33" s="323" t="s">
        <v>105</v>
      </c>
      <c r="L33" s="316">
        <v>43070</v>
      </c>
      <c r="M33" s="310"/>
      <c r="N33" s="318" t="s">
        <v>38</v>
      </c>
      <c r="O33" s="321" t="s">
        <v>4882</v>
      </c>
      <c r="P33" s="308"/>
      <c r="Q33" s="308"/>
      <c r="R33" s="309" t="s">
        <v>1399</v>
      </c>
      <c r="S33" s="310"/>
      <c r="T33" s="307"/>
    </row>
    <row r="34" spans="1:21" s="297" customFormat="1" ht="66" customHeight="1">
      <c r="A34" s="307">
        <v>28</v>
      </c>
      <c r="B34" s="1336" t="s">
        <v>4883</v>
      </c>
      <c r="C34" s="1336"/>
      <c r="D34" s="310" t="s">
        <v>4884</v>
      </c>
      <c r="E34" s="314" t="s">
        <v>64</v>
      </c>
      <c r="F34" s="309">
        <v>2002</v>
      </c>
      <c r="G34" s="309">
        <v>500</v>
      </c>
      <c r="H34" s="309">
        <v>500</v>
      </c>
      <c r="I34" s="309">
        <v>500</v>
      </c>
      <c r="J34" s="309"/>
      <c r="K34" s="310" t="s">
        <v>4884</v>
      </c>
      <c r="L34" s="316" t="s">
        <v>36</v>
      </c>
      <c r="M34" s="310"/>
      <c r="N34" s="318" t="s">
        <v>38</v>
      </c>
      <c r="O34" s="321" t="s">
        <v>4882</v>
      </c>
      <c r="P34" s="308"/>
      <c r="Q34" s="308"/>
      <c r="R34" s="309" t="s">
        <v>1399</v>
      </c>
      <c r="S34" s="310"/>
      <c r="T34" s="307"/>
    </row>
    <row r="35" spans="1:21" s="295" customFormat="1" ht="102" customHeight="1">
      <c r="A35" s="194">
        <v>29</v>
      </c>
      <c r="B35" s="1332" t="s">
        <v>1923</v>
      </c>
      <c r="C35" s="1332"/>
      <c r="D35" s="197" t="s">
        <v>1924</v>
      </c>
      <c r="E35" s="196" t="s">
        <v>34</v>
      </c>
      <c r="F35" s="196">
        <v>12000</v>
      </c>
      <c r="G35" s="196">
        <v>1000</v>
      </c>
      <c r="H35" s="196">
        <v>11000</v>
      </c>
      <c r="I35" s="196">
        <v>5000</v>
      </c>
      <c r="J35" s="196"/>
      <c r="K35" s="210" t="s">
        <v>105</v>
      </c>
      <c r="L35" s="211">
        <v>43070</v>
      </c>
      <c r="M35" s="212"/>
      <c r="N35" s="213" t="s">
        <v>38</v>
      </c>
      <c r="O35" s="214" t="s">
        <v>4882</v>
      </c>
      <c r="P35" s="213"/>
      <c r="Q35" s="213"/>
      <c r="R35" s="194" t="s">
        <v>1399</v>
      </c>
      <c r="S35" s="195"/>
      <c r="T35" s="194"/>
    </row>
    <row r="36" spans="1:21" s="298" customFormat="1" ht="106.5" customHeight="1">
      <c r="A36" s="194">
        <v>30</v>
      </c>
      <c r="B36" s="1332" t="s">
        <v>1925</v>
      </c>
      <c r="C36" s="1332"/>
      <c r="D36" s="197" t="s">
        <v>1926</v>
      </c>
      <c r="E36" s="196" t="s">
        <v>34</v>
      </c>
      <c r="F36" s="196">
        <v>10000</v>
      </c>
      <c r="G36" s="196">
        <v>1000</v>
      </c>
      <c r="H36" s="196">
        <v>9000</v>
      </c>
      <c r="I36" s="196">
        <v>6000</v>
      </c>
      <c r="J36" s="196"/>
      <c r="K36" s="210" t="s">
        <v>105</v>
      </c>
      <c r="L36" s="211">
        <v>43070</v>
      </c>
      <c r="M36" s="212"/>
      <c r="N36" s="213" t="s">
        <v>38</v>
      </c>
      <c r="O36" s="214" t="s">
        <v>4882</v>
      </c>
      <c r="P36" s="213"/>
      <c r="Q36" s="213"/>
      <c r="R36" s="194" t="s">
        <v>1399</v>
      </c>
      <c r="S36" s="195"/>
      <c r="T36" s="194"/>
    </row>
    <row r="37" spans="1:21" s="298" customFormat="1" ht="123" customHeight="1">
      <c r="A37" s="194">
        <v>31</v>
      </c>
      <c r="B37" s="1332" t="s">
        <v>1928</v>
      </c>
      <c r="C37" s="1332"/>
      <c r="D37" s="195" t="s">
        <v>1929</v>
      </c>
      <c r="E37" s="196" t="s">
        <v>64</v>
      </c>
      <c r="F37" s="196">
        <v>41022</v>
      </c>
      <c r="G37" s="196"/>
      <c r="H37" s="196">
        <v>24613.200000000001</v>
      </c>
      <c r="I37" s="196"/>
      <c r="J37" s="196"/>
      <c r="K37" s="195" t="s">
        <v>4885</v>
      </c>
      <c r="L37" s="211" t="s">
        <v>1158</v>
      </c>
      <c r="M37" s="212"/>
      <c r="N37" s="213"/>
      <c r="O37" s="214"/>
      <c r="P37" s="213"/>
      <c r="Q37" s="213"/>
      <c r="R37" s="196" t="s">
        <v>1399</v>
      </c>
      <c r="S37" s="195" t="s">
        <v>1930</v>
      </c>
      <c r="T37" s="194" t="s">
        <v>4814</v>
      </c>
    </row>
    <row r="38" spans="1:21" s="298" customFormat="1" ht="64.5" customHeight="1">
      <c r="A38" s="194">
        <v>32</v>
      </c>
      <c r="B38" s="1332" t="s">
        <v>1931</v>
      </c>
      <c r="C38" s="1332"/>
      <c r="D38" s="195" t="s">
        <v>1932</v>
      </c>
      <c r="E38" s="196" t="s">
        <v>34</v>
      </c>
      <c r="F38" s="196">
        <v>1746</v>
      </c>
      <c r="G38" s="196"/>
      <c r="H38" s="196">
        <v>1746</v>
      </c>
      <c r="I38" s="196"/>
      <c r="J38" s="196"/>
      <c r="K38" s="195" t="s">
        <v>105</v>
      </c>
      <c r="L38" s="211" t="s">
        <v>1158</v>
      </c>
      <c r="M38" s="212"/>
      <c r="N38" s="213" t="s">
        <v>38</v>
      </c>
      <c r="O38" s="214"/>
      <c r="P38" s="213"/>
      <c r="Q38" s="213"/>
      <c r="R38" s="196" t="s">
        <v>1399</v>
      </c>
      <c r="S38" s="195" t="s">
        <v>4886</v>
      </c>
      <c r="T38" s="194" t="s">
        <v>4814</v>
      </c>
    </row>
    <row r="39" spans="1:21" s="298" customFormat="1" ht="85.5" customHeight="1">
      <c r="A39" s="194">
        <v>33</v>
      </c>
      <c r="B39" s="1332" t="s">
        <v>1933</v>
      </c>
      <c r="C39" s="1332"/>
      <c r="D39" s="195" t="s">
        <v>1934</v>
      </c>
      <c r="E39" s="196" t="s">
        <v>34</v>
      </c>
      <c r="F39" s="196">
        <v>1439.8845325657892</v>
      </c>
      <c r="G39" s="196"/>
      <c r="H39" s="196">
        <v>1439.8845325657892</v>
      </c>
      <c r="I39" s="196"/>
      <c r="J39" s="196"/>
      <c r="K39" s="195" t="s">
        <v>105</v>
      </c>
      <c r="L39" s="211" t="s">
        <v>1158</v>
      </c>
      <c r="M39" s="212"/>
      <c r="N39" s="213" t="s">
        <v>38</v>
      </c>
      <c r="O39" s="214"/>
      <c r="P39" s="213"/>
      <c r="Q39" s="213"/>
      <c r="R39" s="196" t="s">
        <v>1399</v>
      </c>
      <c r="S39" s="195"/>
      <c r="T39" s="194" t="s">
        <v>4814</v>
      </c>
    </row>
    <row r="40" spans="1:21" s="130" customFormat="1" ht="228.75" customHeight="1">
      <c r="A40" s="187">
        <v>34</v>
      </c>
      <c r="B40" s="1337" t="s">
        <v>1935</v>
      </c>
      <c r="C40" s="1337"/>
      <c r="D40" s="188" t="s">
        <v>4887</v>
      </c>
      <c r="E40" s="189" t="s">
        <v>34</v>
      </c>
      <c r="F40" s="189">
        <v>10054</v>
      </c>
      <c r="G40" s="189"/>
      <c r="H40" s="189"/>
      <c r="I40" s="189"/>
      <c r="J40" s="189"/>
      <c r="K40" s="188" t="s">
        <v>105</v>
      </c>
      <c r="L40" s="202">
        <v>43070</v>
      </c>
      <c r="M40" s="203"/>
      <c r="N40" s="204" t="s">
        <v>38</v>
      </c>
      <c r="O40" s="207"/>
      <c r="P40" s="204"/>
      <c r="Q40" s="204"/>
      <c r="R40" s="189" t="s">
        <v>1399</v>
      </c>
      <c r="S40" s="188" t="s">
        <v>1937</v>
      </c>
      <c r="T40" s="187"/>
    </row>
    <row r="41" spans="1:21" s="295" customFormat="1" ht="93.75" customHeight="1">
      <c r="A41" s="194">
        <v>35</v>
      </c>
      <c r="B41" s="1332" t="s">
        <v>1938</v>
      </c>
      <c r="C41" s="1332"/>
      <c r="D41" s="195" t="s">
        <v>1939</v>
      </c>
      <c r="E41" s="196" t="s">
        <v>34</v>
      </c>
      <c r="F41" s="196">
        <v>10000</v>
      </c>
      <c r="G41" s="196">
        <v>3000</v>
      </c>
      <c r="H41" s="196">
        <v>7000</v>
      </c>
      <c r="I41" s="196">
        <v>7000</v>
      </c>
      <c r="J41" s="196"/>
      <c r="K41" s="195" t="s">
        <v>105</v>
      </c>
      <c r="L41" s="211" t="s">
        <v>36</v>
      </c>
      <c r="M41" s="212"/>
      <c r="N41" s="213" t="s">
        <v>3460</v>
      </c>
      <c r="O41" s="214" t="s">
        <v>3154</v>
      </c>
      <c r="P41" s="213" t="s">
        <v>4888</v>
      </c>
      <c r="Q41" s="213" t="s">
        <v>4889</v>
      </c>
      <c r="R41" s="196" t="s">
        <v>1194</v>
      </c>
      <c r="S41" s="195" t="s">
        <v>1940</v>
      </c>
      <c r="T41" s="216" t="s">
        <v>4814</v>
      </c>
    </row>
    <row r="42" spans="1:21" s="297" customFormat="1" ht="84" customHeight="1">
      <c r="A42" s="307">
        <v>36</v>
      </c>
      <c r="B42" s="1335" t="s">
        <v>1885</v>
      </c>
      <c r="C42" s="1335"/>
      <c r="D42" s="308" t="s">
        <v>1886</v>
      </c>
      <c r="E42" s="309" t="s">
        <v>56</v>
      </c>
      <c r="F42" s="309">
        <v>103419</v>
      </c>
      <c r="G42" s="309">
        <v>45000</v>
      </c>
      <c r="H42" s="309">
        <v>15000</v>
      </c>
      <c r="I42" s="309"/>
      <c r="J42" s="309">
        <v>15000</v>
      </c>
      <c r="K42" s="324" t="s">
        <v>40</v>
      </c>
      <c r="L42" s="325" t="s">
        <v>36</v>
      </c>
      <c r="M42" s="310"/>
      <c r="N42" s="324" t="s">
        <v>4890</v>
      </c>
      <c r="O42" s="326" t="s">
        <v>4891</v>
      </c>
      <c r="P42" s="327" t="s">
        <v>4892</v>
      </c>
      <c r="Q42" s="324"/>
      <c r="R42" s="336" t="s">
        <v>1381</v>
      </c>
      <c r="S42" s="308"/>
      <c r="T42" s="313"/>
    </row>
    <row r="43" spans="1:21" s="297" customFormat="1" ht="82.5" customHeight="1">
      <c r="A43" s="307">
        <v>37</v>
      </c>
      <c r="B43" s="1335" t="s">
        <v>1771</v>
      </c>
      <c r="C43" s="1335"/>
      <c r="D43" s="308" t="s">
        <v>1772</v>
      </c>
      <c r="E43" s="309" t="s">
        <v>64</v>
      </c>
      <c r="F43" s="309">
        <v>76417</v>
      </c>
      <c r="G43" s="309">
        <v>20000</v>
      </c>
      <c r="H43" s="309">
        <v>10000</v>
      </c>
      <c r="I43" s="309"/>
      <c r="J43" s="309">
        <v>10000</v>
      </c>
      <c r="K43" s="324" t="s">
        <v>4893</v>
      </c>
      <c r="L43" s="325" t="s">
        <v>36</v>
      </c>
      <c r="M43" s="310"/>
      <c r="N43" s="324" t="s">
        <v>4894</v>
      </c>
      <c r="O43" s="326" t="s">
        <v>4895</v>
      </c>
      <c r="P43" s="327" t="s">
        <v>4896</v>
      </c>
      <c r="Q43" s="327" t="s">
        <v>4897</v>
      </c>
      <c r="R43" s="336" t="s">
        <v>1381</v>
      </c>
      <c r="S43" s="308"/>
      <c r="T43" s="313"/>
    </row>
    <row r="44" spans="1:21" s="150" customFormat="1" ht="90">
      <c r="A44" s="194">
        <v>38</v>
      </c>
      <c r="B44" s="1332" t="s">
        <v>4898</v>
      </c>
      <c r="C44" s="1332"/>
      <c r="D44" s="195" t="s">
        <v>4899</v>
      </c>
      <c r="E44" s="196" t="s">
        <v>34</v>
      </c>
      <c r="F44" s="196">
        <v>10981.63</v>
      </c>
      <c r="G44" s="196">
        <v>3756.5</v>
      </c>
      <c r="H44" s="196">
        <v>7260</v>
      </c>
      <c r="I44" s="196">
        <f>H44</f>
        <v>7260</v>
      </c>
      <c r="J44" s="196"/>
      <c r="K44" s="195" t="s">
        <v>105</v>
      </c>
      <c r="L44" s="194" t="s">
        <v>1158</v>
      </c>
      <c r="M44" s="197"/>
      <c r="N44" s="328" t="s">
        <v>4900</v>
      </c>
      <c r="O44" s="329" t="s">
        <v>4901</v>
      </c>
      <c r="P44" s="195" t="s">
        <v>4902</v>
      </c>
      <c r="Q44" s="195"/>
      <c r="R44" s="337" t="s">
        <v>1381</v>
      </c>
      <c r="S44" s="195"/>
      <c r="T44" s="216"/>
      <c r="U44" s="150" t="s">
        <v>4903</v>
      </c>
    </row>
    <row r="45" spans="1:21" s="297" customFormat="1" ht="100.5" customHeight="1">
      <c r="A45" s="307">
        <v>39</v>
      </c>
      <c r="B45" s="1335" t="s">
        <v>1773</v>
      </c>
      <c r="C45" s="1335"/>
      <c r="D45" s="308" t="s">
        <v>1774</v>
      </c>
      <c r="E45" s="309" t="s">
        <v>64</v>
      </c>
      <c r="F45" s="315">
        <v>31114.16</v>
      </c>
      <c r="G45" s="309">
        <v>5500</v>
      </c>
      <c r="H45" s="309">
        <v>10000</v>
      </c>
      <c r="I45" s="313">
        <v>2000</v>
      </c>
      <c r="J45" s="307">
        <v>8000</v>
      </c>
      <c r="K45" s="310" t="s">
        <v>4904</v>
      </c>
      <c r="L45" s="330">
        <v>43191</v>
      </c>
      <c r="M45" s="308" t="s">
        <v>4905</v>
      </c>
      <c r="N45" s="308" t="s">
        <v>4906</v>
      </c>
      <c r="O45" s="309" t="s">
        <v>4907</v>
      </c>
      <c r="P45" s="308" t="s">
        <v>4908</v>
      </c>
      <c r="Q45" s="308" t="s">
        <v>4909</v>
      </c>
      <c r="R45" s="309" t="s">
        <v>4910</v>
      </c>
      <c r="S45" s="310" t="s">
        <v>4911</v>
      </c>
      <c r="T45" s="313"/>
    </row>
    <row r="46" spans="1:21" s="150" customFormat="1" ht="174" customHeight="1">
      <c r="A46" s="194">
        <v>40</v>
      </c>
      <c r="B46" s="1332" t="s">
        <v>4912</v>
      </c>
      <c r="C46" s="1332"/>
      <c r="D46" s="195" t="s">
        <v>4913</v>
      </c>
      <c r="E46" s="196" t="s">
        <v>233</v>
      </c>
      <c r="F46" s="196">
        <v>106700</v>
      </c>
      <c r="G46" s="196">
        <v>55617</v>
      </c>
      <c r="H46" s="196">
        <v>78819</v>
      </c>
      <c r="I46" s="216"/>
      <c r="J46" s="194">
        <v>78819</v>
      </c>
      <c r="K46" s="197" t="s">
        <v>4914</v>
      </c>
      <c r="L46" s="222" t="s">
        <v>36</v>
      </c>
      <c r="M46" s="197" t="s">
        <v>4915</v>
      </c>
      <c r="N46" s="197" t="s">
        <v>441</v>
      </c>
      <c r="O46" s="194" t="s">
        <v>1082</v>
      </c>
      <c r="P46" s="195" t="s">
        <v>36</v>
      </c>
      <c r="Q46" s="195"/>
      <c r="R46" s="194" t="s">
        <v>3819</v>
      </c>
      <c r="S46" s="197" t="s">
        <v>2471</v>
      </c>
      <c r="T46" s="216"/>
    </row>
    <row r="47" spans="1:21" s="150" customFormat="1" ht="171.75" customHeight="1">
      <c r="A47" s="194">
        <v>41</v>
      </c>
      <c r="B47" s="1332" t="s">
        <v>4916</v>
      </c>
      <c r="C47" s="1332"/>
      <c r="D47" s="195" t="s">
        <v>4917</v>
      </c>
      <c r="E47" s="196" t="s">
        <v>233</v>
      </c>
      <c r="F47" s="196">
        <v>62079</v>
      </c>
      <c r="G47" s="196">
        <v>5898</v>
      </c>
      <c r="H47" s="196">
        <v>66076</v>
      </c>
      <c r="I47" s="216"/>
      <c r="J47" s="196">
        <v>66076</v>
      </c>
      <c r="K47" s="197" t="s">
        <v>4914</v>
      </c>
      <c r="L47" s="222" t="s">
        <v>36</v>
      </c>
      <c r="M47" s="197" t="s">
        <v>4915</v>
      </c>
      <c r="N47" s="197" t="s">
        <v>441</v>
      </c>
      <c r="O47" s="194" t="s">
        <v>3820</v>
      </c>
      <c r="P47" s="195" t="s">
        <v>36</v>
      </c>
      <c r="Q47" s="195"/>
      <c r="R47" s="194" t="s">
        <v>4918</v>
      </c>
      <c r="S47" s="197" t="s">
        <v>4919</v>
      </c>
      <c r="T47" s="216"/>
    </row>
    <row r="48" spans="1:21" s="286" customFormat="1" ht="111.75" customHeight="1">
      <c r="A48" s="307">
        <v>42</v>
      </c>
      <c r="B48" s="1335" t="s">
        <v>2476</v>
      </c>
      <c r="C48" s="1335"/>
      <c r="D48" s="308" t="s">
        <v>2477</v>
      </c>
      <c r="E48" s="309" t="s">
        <v>34</v>
      </c>
      <c r="F48" s="309">
        <v>43505</v>
      </c>
      <c r="G48" s="309">
        <v>3300</v>
      </c>
      <c r="H48" s="309">
        <v>40205</v>
      </c>
      <c r="I48" s="309">
        <v>8405</v>
      </c>
      <c r="J48" s="309">
        <v>31800</v>
      </c>
      <c r="K48" s="308" t="s">
        <v>105</v>
      </c>
      <c r="L48" s="325" t="s">
        <v>36</v>
      </c>
      <c r="M48" s="317"/>
      <c r="N48" s="318" t="s">
        <v>3276</v>
      </c>
      <c r="O48" s="321" t="s">
        <v>1085</v>
      </c>
      <c r="P48" s="318" t="s">
        <v>4920</v>
      </c>
      <c r="Q48" s="318"/>
      <c r="R48" s="307" t="s">
        <v>2478</v>
      </c>
      <c r="S48" s="310" t="s">
        <v>4921</v>
      </c>
      <c r="T48" s="313"/>
    </row>
    <row r="49" spans="1:21" s="150" customFormat="1" ht="142.5" customHeight="1">
      <c r="A49" s="194">
        <v>43</v>
      </c>
      <c r="B49" s="1332" t="s">
        <v>4922</v>
      </c>
      <c r="C49" s="1332"/>
      <c r="D49" s="195" t="s">
        <v>4923</v>
      </c>
      <c r="E49" s="196" t="s">
        <v>208</v>
      </c>
      <c r="F49" s="196">
        <v>2726</v>
      </c>
      <c r="G49" s="196">
        <v>311</v>
      </c>
      <c r="H49" s="196">
        <v>2415</v>
      </c>
      <c r="I49" s="216"/>
      <c r="J49" s="194">
        <v>2415</v>
      </c>
      <c r="K49" s="197" t="s">
        <v>4924</v>
      </c>
      <c r="L49" s="222" t="s">
        <v>36</v>
      </c>
      <c r="M49" s="197" t="s">
        <v>4915</v>
      </c>
      <c r="N49" s="197" t="s">
        <v>441</v>
      </c>
      <c r="O49" s="194" t="s">
        <v>1091</v>
      </c>
      <c r="P49" s="195" t="s">
        <v>36</v>
      </c>
      <c r="Q49" s="195"/>
      <c r="R49" s="194" t="s">
        <v>2475</v>
      </c>
      <c r="S49" s="197" t="s">
        <v>4919</v>
      </c>
      <c r="T49" s="216"/>
    </row>
    <row r="50" spans="1:21" s="288" customFormat="1" ht="125.25" customHeight="1">
      <c r="A50" s="307">
        <v>44</v>
      </c>
      <c r="B50" s="1336" t="s">
        <v>2499</v>
      </c>
      <c r="C50" s="1336"/>
      <c r="D50" s="310" t="s">
        <v>4925</v>
      </c>
      <c r="E50" s="309" t="s">
        <v>64</v>
      </c>
      <c r="F50" s="309">
        <v>22986</v>
      </c>
      <c r="G50" s="309">
        <v>1000</v>
      </c>
      <c r="H50" s="309">
        <v>8000</v>
      </c>
      <c r="I50" s="309">
        <v>8000</v>
      </c>
      <c r="J50" s="307">
        <v>22000</v>
      </c>
      <c r="K50" s="310" t="s">
        <v>4926</v>
      </c>
      <c r="L50" s="330">
        <v>43252</v>
      </c>
      <c r="M50" s="310" t="s">
        <v>4927</v>
      </c>
      <c r="N50" s="310" t="s">
        <v>4928</v>
      </c>
      <c r="O50" s="307" t="s">
        <v>4929</v>
      </c>
      <c r="P50" s="308" t="s">
        <v>4930</v>
      </c>
      <c r="Q50" s="308" t="s">
        <v>4931</v>
      </c>
      <c r="R50" s="309" t="s">
        <v>4932</v>
      </c>
      <c r="S50" s="310"/>
      <c r="T50" s="313"/>
    </row>
    <row r="51" spans="1:21" s="152" customFormat="1" ht="136.5" customHeight="1">
      <c r="A51" s="194">
        <v>45</v>
      </c>
      <c r="B51" s="1344" t="s">
        <v>2496</v>
      </c>
      <c r="C51" s="1344"/>
      <c r="D51" s="197" t="s">
        <v>4933</v>
      </c>
      <c r="E51" s="196" t="s">
        <v>64</v>
      </c>
      <c r="F51" s="196">
        <v>13000</v>
      </c>
      <c r="G51" s="196">
        <v>1140</v>
      </c>
      <c r="H51" s="196">
        <v>4000</v>
      </c>
      <c r="I51" s="196">
        <v>4000</v>
      </c>
      <c r="J51" s="194">
        <v>12100</v>
      </c>
      <c r="K51" s="197" t="s">
        <v>4926</v>
      </c>
      <c r="L51" s="241">
        <v>43252</v>
      </c>
      <c r="M51" s="197" t="s">
        <v>4934</v>
      </c>
      <c r="N51" s="197" t="s">
        <v>4935</v>
      </c>
      <c r="O51" s="194" t="s">
        <v>4936</v>
      </c>
      <c r="P51" s="195" t="s">
        <v>4937</v>
      </c>
      <c r="Q51" s="195" t="s">
        <v>4938</v>
      </c>
      <c r="R51" s="196" t="s">
        <v>4932</v>
      </c>
      <c r="S51" s="197"/>
      <c r="T51" s="216"/>
    </row>
    <row r="52" spans="1:21" s="152" customFormat="1" ht="146.25" customHeight="1">
      <c r="A52" s="194">
        <v>46</v>
      </c>
      <c r="B52" s="1344" t="s">
        <v>2503</v>
      </c>
      <c r="C52" s="1344"/>
      <c r="D52" s="197" t="s">
        <v>4939</v>
      </c>
      <c r="E52" s="196" t="s">
        <v>64</v>
      </c>
      <c r="F52" s="196">
        <v>4479</v>
      </c>
      <c r="G52" s="196">
        <v>300</v>
      </c>
      <c r="H52" s="196">
        <v>2000</v>
      </c>
      <c r="I52" s="196">
        <v>2000</v>
      </c>
      <c r="J52" s="194">
        <v>4200</v>
      </c>
      <c r="K52" s="197" t="s">
        <v>4926</v>
      </c>
      <c r="L52" s="241">
        <v>43221</v>
      </c>
      <c r="M52" s="197" t="s">
        <v>4940</v>
      </c>
      <c r="N52" s="197" t="s">
        <v>4941</v>
      </c>
      <c r="O52" s="194" t="s">
        <v>4942</v>
      </c>
      <c r="P52" s="195" t="s">
        <v>4943</v>
      </c>
      <c r="Q52" s="213"/>
      <c r="R52" s="196" t="s">
        <v>4932</v>
      </c>
      <c r="S52" s="197"/>
      <c r="T52" s="216"/>
    </row>
    <row r="53" spans="1:21" s="286" customFormat="1" ht="123.75" customHeight="1">
      <c r="A53" s="307">
        <v>47</v>
      </c>
      <c r="B53" s="1336" t="s">
        <v>2501</v>
      </c>
      <c r="C53" s="1336"/>
      <c r="D53" s="310" t="s">
        <v>2502</v>
      </c>
      <c r="E53" s="307" t="s">
        <v>34</v>
      </c>
      <c r="F53" s="309">
        <v>7688</v>
      </c>
      <c r="G53" s="309">
        <v>300</v>
      </c>
      <c r="H53" s="309">
        <v>7388</v>
      </c>
      <c r="I53" s="309">
        <v>7608</v>
      </c>
      <c r="J53" s="309"/>
      <c r="K53" s="308" t="s">
        <v>2047</v>
      </c>
      <c r="L53" s="316">
        <v>43070</v>
      </c>
      <c r="M53" s="310" t="s">
        <v>4940</v>
      </c>
      <c r="N53" s="318" t="s">
        <v>3858</v>
      </c>
      <c r="O53" s="307" t="s">
        <v>4944</v>
      </c>
      <c r="P53" s="318" t="s">
        <v>4945</v>
      </c>
      <c r="Q53" s="318"/>
      <c r="R53" s="309" t="s">
        <v>4932</v>
      </c>
      <c r="S53" s="310"/>
      <c r="T53" s="313"/>
    </row>
    <row r="54" spans="1:21" s="152" customFormat="1" ht="125.25" customHeight="1">
      <c r="A54" s="194">
        <v>48</v>
      </c>
      <c r="B54" s="1344" t="s">
        <v>2507</v>
      </c>
      <c r="C54" s="1344"/>
      <c r="D54" s="197" t="s">
        <v>4946</v>
      </c>
      <c r="E54" s="194" t="s">
        <v>34</v>
      </c>
      <c r="F54" s="196">
        <v>961</v>
      </c>
      <c r="G54" s="196">
        <v>200</v>
      </c>
      <c r="H54" s="196">
        <v>761</v>
      </c>
      <c r="I54" s="194"/>
      <c r="J54" s="196">
        <v>300</v>
      </c>
      <c r="K54" s="195" t="s">
        <v>2047</v>
      </c>
      <c r="L54" s="211">
        <v>43040</v>
      </c>
      <c r="M54" s="197" t="s">
        <v>4947</v>
      </c>
      <c r="N54" s="213" t="s">
        <v>3858</v>
      </c>
      <c r="O54" s="194" t="s">
        <v>4944</v>
      </c>
      <c r="P54" s="213" t="s">
        <v>3865</v>
      </c>
      <c r="Q54" s="195" t="s">
        <v>4948</v>
      </c>
      <c r="R54" s="196" t="s">
        <v>4932</v>
      </c>
      <c r="S54" s="197" t="s">
        <v>4949</v>
      </c>
      <c r="T54" s="216"/>
    </row>
    <row r="55" spans="1:21" s="152" customFormat="1" ht="117.75" customHeight="1">
      <c r="A55" s="194">
        <v>49</v>
      </c>
      <c r="B55" s="1344" t="s">
        <v>2514</v>
      </c>
      <c r="C55" s="1344"/>
      <c r="D55" s="197" t="s">
        <v>4950</v>
      </c>
      <c r="E55" s="196" t="s">
        <v>64</v>
      </c>
      <c r="F55" s="196">
        <v>11551</v>
      </c>
      <c r="G55" s="196">
        <v>500</v>
      </c>
      <c r="H55" s="196">
        <v>4000</v>
      </c>
      <c r="I55" s="196">
        <v>4000</v>
      </c>
      <c r="J55" s="196"/>
      <c r="K55" s="195" t="s">
        <v>4926</v>
      </c>
      <c r="L55" s="241">
        <v>43221</v>
      </c>
      <c r="M55" s="197" t="s">
        <v>4951</v>
      </c>
      <c r="N55" s="197" t="s">
        <v>4952</v>
      </c>
      <c r="O55" s="194" t="s">
        <v>4953</v>
      </c>
      <c r="P55" s="195" t="s">
        <v>4954</v>
      </c>
      <c r="Q55" s="213"/>
      <c r="R55" s="196" t="s">
        <v>4075</v>
      </c>
      <c r="S55" s="197"/>
      <c r="T55" s="216"/>
    </row>
    <row r="56" spans="1:21" s="150" customFormat="1" ht="97.5" customHeight="1">
      <c r="A56" s="194">
        <v>50</v>
      </c>
      <c r="B56" s="1332" t="s">
        <v>2493</v>
      </c>
      <c r="C56" s="1332"/>
      <c r="D56" s="195" t="s">
        <v>2494</v>
      </c>
      <c r="E56" s="196" t="s">
        <v>208</v>
      </c>
      <c r="F56" s="196">
        <v>56200</v>
      </c>
      <c r="G56" s="196">
        <v>6850</v>
      </c>
      <c r="H56" s="196">
        <f>F56-G56</f>
        <v>49350</v>
      </c>
      <c r="I56" s="194"/>
      <c r="J56" s="196">
        <f>H56-I56</f>
        <v>49350</v>
      </c>
      <c r="K56" s="197" t="s">
        <v>4955</v>
      </c>
      <c r="L56" s="222" t="s">
        <v>36</v>
      </c>
      <c r="M56" s="197" t="s">
        <v>4956</v>
      </c>
      <c r="N56" s="197" t="s">
        <v>4957</v>
      </c>
      <c r="O56" s="194" t="s">
        <v>1085</v>
      </c>
      <c r="P56" s="195" t="s">
        <v>4958</v>
      </c>
      <c r="Q56" s="195"/>
      <c r="R56" s="196" t="s">
        <v>1194</v>
      </c>
      <c r="S56" s="197"/>
      <c r="T56" s="216"/>
    </row>
    <row r="57" spans="1:21" s="143" customFormat="1" ht="71.25" customHeight="1">
      <c r="A57" s="194">
        <v>51</v>
      </c>
      <c r="B57" s="1332" t="s">
        <v>2479</v>
      </c>
      <c r="C57" s="1332"/>
      <c r="D57" s="195" t="s">
        <v>2480</v>
      </c>
      <c r="E57" s="196" t="s">
        <v>208</v>
      </c>
      <c r="F57" s="196">
        <v>1330</v>
      </c>
      <c r="G57" s="196">
        <v>330</v>
      </c>
      <c r="H57" s="196">
        <v>1000</v>
      </c>
      <c r="I57" s="196">
        <v>1000</v>
      </c>
      <c r="J57" s="196"/>
      <c r="K57" s="195" t="s">
        <v>2047</v>
      </c>
      <c r="L57" s="222" t="s">
        <v>36</v>
      </c>
      <c r="M57" s="212"/>
      <c r="N57" s="213" t="s">
        <v>3276</v>
      </c>
      <c r="O57" s="214" t="s">
        <v>4959</v>
      </c>
      <c r="P57" s="195" t="s">
        <v>3831</v>
      </c>
      <c r="Q57" s="195"/>
      <c r="R57" s="196" t="s">
        <v>1194</v>
      </c>
      <c r="S57" s="195"/>
      <c r="T57" s="216"/>
    </row>
    <row r="58" spans="1:21" s="150" customFormat="1" ht="93.75" customHeight="1">
      <c r="A58" s="194">
        <v>52</v>
      </c>
      <c r="B58" s="1332" t="s">
        <v>4960</v>
      </c>
      <c r="C58" s="1332"/>
      <c r="D58" s="195" t="s">
        <v>4961</v>
      </c>
      <c r="E58" s="196" t="s">
        <v>208</v>
      </c>
      <c r="F58" s="196">
        <v>5340</v>
      </c>
      <c r="G58" s="196">
        <v>1950</v>
      </c>
      <c r="H58" s="196">
        <f>F58-G58</f>
        <v>3390</v>
      </c>
      <c r="I58" s="194"/>
      <c r="J58" s="196">
        <f>H58</f>
        <v>3390</v>
      </c>
      <c r="K58" s="197" t="s">
        <v>105</v>
      </c>
      <c r="L58" s="222" t="s">
        <v>36</v>
      </c>
      <c r="M58" s="197" t="s">
        <v>632</v>
      </c>
      <c r="N58" s="197" t="s">
        <v>4957</v>
      </c>
      <c r="O58" s="194" t="s">
        <v>1091</v>
      </c>
      <c r="P58" s="195" t="s">
        <v>4962</v>
      </c>
      <c r="Q58" s="195"/>
      <c r="R58" s="194" t="s">
        <v>1381</v>
      </c>
      <c r="S58" s="197"/>
      <c r="T58" s="216"/>
      <c r="U58" s="150" t="s">
        <v>4963</v>
      </c>
    </row>
    <row r="59" spans="1:21" s="150" customFormat="1" ht="71.25" customHeight="1">
      <c r="A59" s="194">
        <v>53</v>
      </c>
      <c r="B59" s="1332" t="s">
        <v>2530</v>
      </c>
      <c r="C59" s="1332"/>
      <c r="D59" s="195" t="s">
        <v>2531</v>
      </c>
      <c r="E59" s="196" t="s">
        <v>208</v>
      </c>
      <c r="F59" s="196">
        <v>996</v>
      </c>
      <c r="G59" s="196">
        <v>50</v>
      </c>
      <c r="H59" s="194">
        <v>946</v>
      </c>
      <c r="I59" s="194"/>
      <c r="J59" s="194">
        <v>946</v>
      </c>
      <c r="K59" s="197" t="s">
        <v>105</v>
      </c>
      <c r="L59" s="222" t="s">
        <v>36</v>
      </c>
      <c r="M59" s="197" t="s">
        <v>1381</v>
      </c>
      <c r="N59" s="197"/>
      <c r="O59" s="194" t="s">
        <v>1091</v>
      </c>
      <c r="P59" s="195" t="s">
        <v>4964</v>
      </c>
      <c r="Q59" s="195"/>
      <c r="R59" s="194" t="s">
        <v>1381</v>
      </c>
      <c r="S59" s="197"/>
      <c r="T59" s="216"/>
    </row>
    <row r="60" spans="1:21" s="299" customFormat="1" ht="126.75" customHeight="1">
      <c r="A60" s="307">
        <v>54</v>
      </c>
      <c r="B60" s="1335" t="s">
        <v>2482</v>
      </c>
      <c r="C60" s="1335"/>
      <c r="D60" s="308" t="s">
        <v>4965</v>
      </c>
      <c r="E60" s="309" t="s">
        <v>208</v>
      </c>
      <c r="F60" s="309">
        <v>46832</v>
      </c>
      <c r="G60" s="309">
        <v>30000</v>
      </c>
      <c r="H60" s="309">
        <v>16832</v>
      </c>
      <c r="I60" s="309">
        <v>16832</v>
      </c>
      <c r="J60" s="309"/>
      <c r="K60" s="310" t="s">
        <v>4966</v>
      </c>
      <c r="L60" s="325" t="s">
        <v>36</v>
      </c>
      <c r="M60" s="331"/>
      <c r="N60" s="324"/>
      <c r="O60" s="307" t="s">
        <v>4967</v>
      </c>
      <c r="P60" s="332" t="s">
        <v>4968</v>
      </c>
      <c r="Q60" s="308"/>
      <c r="R60" s="307" t="s">
        <v>1381</v>
      </c>
      <c r="S60" s="310"/>
      <c r="T60" s="313"/>
    </row>
    <row r="61" spans="1:21" s="299" customFormat="1" ht="155.25" customHeight="1">
      <c r="A61" s="307">
        <v>55</v>
      </c>
      <c r="B61" s="1335" t="s">
        <v>2484</v>
      </c>
      <c r="C61" s="1335"/>
      <c r="D61" s="308" t="s">
        <v>2485</v>
      </c>
      <c r="E61" s="309" t="s">
        <v>1813</v>
      </c>
      <c r="F61" s="309">
        <v>29963</v>
      </c>
      <c r="G61" s="309">
        <v>21000</v>
      </c>
      <c r="H61" s="309">
        <v>5388.97</v>
      </c>
      <c r="I61" s="309">
        <v>5388.97</v>
      </c>
      <c r="J61" s="309">
        <v>0</v>
      </c>
      <c r="K61" s="333" t="s">
        <v>4969</v>
      </c>
      <c r="L61" s="325" t="s">
        <v>36</v>
      </c>
      <c r="M61" s="331"/>
      <c r="N61" s="324"/>
      <c r="O61" s="307" t="s">
        <v>1091</v>
      </c>
      <c r="P61" s="334" t="s">
        <v>4970</v>
      </c>
      <c r="Q61" s="308"/>
      <c r="R61" s="307" t="s">
        <v>1381</v>
      </c>
      <c r="S61" s="310"/>
      <c r="T61" s="313"/>
    </row>
    <row r="62" spans="1:21" s="299" customFormat="1" ht="102.75" customHeight="1">
      <c r="A62" s="307">
        <v>56</v>
      </c>
      <c r="B62" s="1335" t="s">
        <v>4971</v>
      </c>
      <c r="C62" s="1335"/>
      <c r="D62" s="308" t="s">
        <v>4972</v>
      </c>
      <c r="E62" s="309" t="s">
        <v>48</v>
      </c>
      <c r="F62" s="309">
        <v>10000</v>
      </c>
      <c r="G62" s="309">
        <v>6150</v>
      </c>
      <c r="H62" s="309">
        <v>3850</v>
      </c>
      <c r="I62" s="309"/>
      <c r="J62" s="309">
        <v>3850</v>
      </c>
      <c r="K62" s="308" t="s">
        <v>4973</v>
      </c>
      <c r="L62" s="325" t="s">
        <v>36</v>
      </c>
      <c r="M62" s="331" t="s">
        <v>4974</v>
      </c>
      <c r="N62" s="324" t="s">
        <v>441</v>
      </c>
      <c r="O62" s="309" t="s">
        <v>4975</v>
      </c>
      <c r="P62" s="308"/>
      <c r="Q62" s="308"/>
      <c r="R62" s="307" t="s">
        <v>1381</v>
      </c>
      <c r="S62" s="310"/>
      <c r="T62" s="313"/>
    </row>
    <row r="63" spans="1:21" s="299" customFormat="1" ht="90.75" customHeight="1">
      <c r="A63" s="307">
        <v>57</v>
      </c>
      <c r="B63" s="1335" t="s">
        <v>4976</v>
      </c>
      <c r="C63" s="1335"/>
      <c r="D63" s="308" t="s">
        <v>4977</v>
      </c>
      <c r="E63" s="309" t="s">
        <v>883</v>
      </c>
      <c r="F63" s="309">
        <v>10000</v>
      </c>
      <c r="G63" s="309">
        <v>3370</v>
      </c>
      <c r="H63" s="309">
        <v>1000</v>
      </c>
      <c r="I63" s="309"/>
      <c r="J63" s="309">
        <v>1000</v>
      </c>
      <c r="K63" s="308" t="s">
        <v>4978</v>
      </c>
      <c r="L63" s="325" t="s">
        <v>36</v>
      </c>
      <c r="M63" s="331"/>
      <c r="N63" s="324" t="s">
        <v>441</v>
      </c>
      <c r="O63" s="309" t="s">
        <v>4979</v>
      </c>
      <c r="P63" s="308" t="s">
        <v>4980</v>
      </c>
      <c r="Q63" s="308"/>
      <c r="R63" s="307" t="s">
        <v>1381</v>
      </c>
      <c r="S63" s="310"/>
      <c r="T63" s="313"/>
    </row>
    <row r="64" spans="1:21" s="300" customFormat="1" ht="96.75" customHeight="1">
      <c r="A64" s="194">
        <v>58</v>
      </c>
      <c r="B64" s="1332" t="s">
        <v>4981</v>
      </c>
      <c r="C64" s="1332"/>
      <c r="D64" s="195" t="s">
        <v>4982</v>
      </c>
      <c r="E64" s="196" t="s">
        <v>208</v>
      </c>
      <c r="F64" s="196">
        <v>6400</v>
      </c>
      <c r="G64" s="196">
        <v>1950</v>
      </c>
      <c r="H64" s="196">
        <v>4450</v>
      </c>
      <c r="I64" s="196"/>
      <c r="J64" s="196">
        <v>4450</v>
      </c>
      <c r="K64" s="197" t="s">
        <v>4983</v>
      </c>
      <c r="L64" s="222" t="s">
        <v>36</v>
      </c>
      <c r="M64" s="197" t="s">
        <v>4984</v>
      </c>
      <c r="N64" s="328" t="s">
        <v>4985</v>
      </c>
      <c r="O64" s="194" t="s">
        <v>4986</v>
      </c>
      <c r="P64" s="335" t="s">
        <v>4987</v>
      </c>
      <c r="Q64" s="195"/>
      <c r="R64" s="194" t="s">
        <v>1381</v>
      </c>
      <c r="S64" s="197"/>
      <c r="T64" s="216"/>
    </row>
    <row r="65" spans="1:20" s="150" customFormat="1" ht="102.75" customHeight="1">
      <c r="A65" s="194">
        <v>59</v>
      </c>
      <c r="B65" s="1332" t="s">
        <v>4988</v>
      </c>
      <c r="C65" s="1332"/>
      <c r="D65" s="195" t="s">
        <v>4989</v>
      </c>
      <c r="E65" s="196" t="s">
        <v>208</v>
      </c>
      <c r="F65" s="196">
        <v>50250</v>
      </c>
      <c r="G65" s="196">
        <v>15500</v>
      </c>
      <c r="H65" s="196">
        <f>F65-G65</f>
        <v>34750</v>
      </c>
      <c r="I65" s="194"/>
      <c r="J65" s="196">
        <f>H65</f>
        <v>34750</v>
      </c>
      <c r="K65" s="197" t="s">
        <v>105</v>
      </c>
      <c r="L65" s="222" t="s">
        <v>1158</v>
      </c>
      <c r="M65" s="197" t="s">
        <v>632</v>
      </c>
      <c r="N65" s="197" t="s">
        <v>4957</v>
      </c>
      <c r="O65" s="194" t="s">
        <v>1089</v>
      </c>
      <c r="P65" s="195" t="s">
        <v>4962</v>
      </c>
      <c r="Q65" s="195"/>
      <c r="R65" s="194" t="s">
        <v>1415</v>
      </c>
      <c r="S65" s="197"/>
      <c r="T65" s="216"/>
    </row>
    <row r="66" spans="1:20" s="150" customFormat="1" ht="105" customHeight="1">
      <c r="A66" s="194">
        <v>60</v>
      </c>
      <c r="B66" s="1332" t="s">
        <v>3087</v>
      </c>
      <c r="C66" s="1332"/>
      <c r="D66" s="195" t="s">
        <v>3088</v>
      </c>
      <c r="E66" s="196" t="s">
        <v>208</v>
      </c>
      <c r="F66" s="196">
        <v>12000</v>
      </c>
      <c r="G66" s="196">
        <v>7000</v>
      </c>
      <c r="H66" s="196">
        <v>500</v>
      </c>
      <c r="I66" s="194"/>
      <c r="J66" s="196">
        <v>500</v>
      </c>
      <c r="K66" s="197" t="s">
        <v>105</v>
      </c>
      <c r="L66" s="241">
        <v>43070</v>
      </c>
      <c r="M66" s="197" t="s">
        <v>4990</v>
      </c>
      <c r="N66" s="197" t="s">
        <v>4256</v>
      </c>
      <c r="O66" s="194" t="s">
        <v>1087</v>
      </c>
      <c r="P66" s="195" t="s">
        <v>4991</v>
      </c>
      <c r="Q66" s="195"/>
      <c r="R66" s="194" t="s">
        <v>1180</v>
      </c>
      <c r="S66" s="197"/>
      <c r="T66" s="216"/>
    </row>
    <row r="67" spans="1:20" s="150" customFormat="1" ht="105" customHeight="1">
      <c r="A67" s="194">
        <v>61</v>
      </c>
      <c r="B67" s="1332" t="s">
        <v>2524</v>
      </c>
      <c r="C67" s="1332"/>
      <c r="D67" s="195" t="s">
        <v>2525</v>
      </c>
      <c r="E67" s="196" t="s">
        <v>208</v>
      </c>
      <c r="F67" s="196">
        <v>1026</v>
      </c>
      <c r="G67" s="196">
        <v>826</v>
      </c>
      <c r="H67" s="196">
        <v>200</v>
      </c>
      <c r="I67" s="194"/>
      <c r="J67" s="196">
        <v>200</v>
      </c>
      <c r="K67" s="197" t="s">
        <v>105</v>
      </c>
      <c r="L67" s="241">
        <v>43070</v>
      </c>
      <c r="M67" s="197" t="s">
        <v>4990</v>
      </c>
      <c r="N67" s="197" t="s">
        <v>4256</v>
      </c>
      <c r="O67" s="194" t="s">
        <v>1087</v>
      </c>
      <c r="P67" s="195" t="s">
        <v>4992</v>
      </c>
      <c r="Q67" s="195"/>
      <c r="R67" s="194" t="s">
        <v>1180</v>
      </c>
      <c r="S67" s="197"/>
      <c r="T67" s="216"/>
    </row>
    <row r="68" spans="1:20" s="150" customFormat="1" ht="86.25" customHeight="1">
      <c r="A68" s="194">
        <v>62</v>
      </c>
      <c r="B68" s="1332" t="s">
        <v>3089</v>
      </c>
      <c r="C68" s="1332"/>
      <c r="D68" s="195" t="s">
        <v>3090</v>
      </c>
      <c r="E68" s="196" t="s">
        <v>208</v>
      </c>
      <c r="F68" s="196">
        <v>2490</v>
      </c>
      <c r="G68" s="196"/>
      <c r="H68" s="196">
        <v>100</v>
      </c>
      <c r="I68" s="194">
        <v>100</v>
      </c>
      <c r="J68" s="196"/>
      <c r="K68" s="197" t="s">
        <v>4993</v>
      </c>
      <c r="L68" s="241">
        <v>43070</v>
      </c>
      <c r="M68" s="197" t="s">
        <v>4990</v>
      </c>
      <c r="N68" s="197" t="s">
        <v>4256</v>
      </c>
      <c r="O68" s="194" t="s">
        <v>1087</v>
      </c>
      <c r="P68" s="195" t="s">
        <v>4991</v>
      </c>
      <c r="Q68" s="195"/>
      <c r="R68" s="194" t="s">
        <v>1180</v>
      </c>
      <c r="S68" s="197"/>
      <c r="T68" s="216"/>
    </row>
    <row r="69" spans="1:20" s="150" customFormat="1" ht="101.25" customHeight="1">
      <c r="A69" s="194">
        <v>63</v>
      </c>
      <c r="B69" s="1332" t="s">
        <v>4994</v>
      </c>
      <c r="C69" s="1332"/>
      <c r="D69" s="195" t="s">
        <v>4995</v>
      </c>
      <c r="E69" s="196" t="s">
        <v>208</v>
      </c>
      <c r="F69" s="196">
        <v>31600</v>
      </c>
      <c r="G69" s="196">
        <v>10160</v>
      </c>
      <c r="H69" s="196">
        <f>F69-G69</f>
        <v>21440</v>
      </c>
      <c r="I69" s="194"/>
      <c r="J69" s="196">
        <f>H69</f>
        <v>21440</v>
      </c>
      <c r="K69" s="197" t="s">
        <v>105</v>
      </c>
      <c r="L69" s="222" t="s">
        <v>36</v>
      </c>
      <c r="M69" s="197" t="s">
        <v>632</v>
      </c>
      <c r="N69" s="197" t="s">
        <v>4957</v>
      </c>
      <c r="O69" s="194" t="s">
        <v>1087</v>
      </c>
      <c r="P69" s="195" t="s">
        <v>4962</v>
      </c>
      <c r="Q69" s="195"/>
      <c r="R69" s="194" t="s">
        <v>1180</v>
      </c>
      <c r="S69" s="197"/>
      <c r="T69" s="216"/>
    </row>
    <row r="70" spans="1:20" s="152" customFormat="1" ht="127.5" customHeight="1">
      <c r="A70" s="187">
        <v>64</v>
      </c>
      <c r="B70" s="1338" t="s">
        <v>2555</v>
      </c>
      <c r="C70" s="1338"/>
      <c r="D70" s="188" t="s">
        <v>2556</v>
      </c>
      <c r="E70" s="189" t="s">
        <v>2557</v>
      </c>
      <c r="F70" s="189">
        <v>50000</v>
      </c>
      <c r="G70" s="189"/>
      <c r="H70" s="189"/>
      <c r="I70" s="189"/>
      <c r="J70" s="189"/>
      <c r="K70" s="188"/>
      <c r="L70" s="221">
        <v>43070</v>
      </c>
      <c r="M70" s="190"/>
      <c r="N70" s="204" t="s">
        <v>116</v>
      </c>
      <c r="O70" s="207"/>
      <c r="P70" s="204" t="s">
        <v>4996</v>
      </c>
      <c r="Q70" s="204" t="s">
        <v>4997</v>
      </c>
      <c r="R70" s="187" t="s">
        <v>1399</v>
      </c>
      <c r="S70" s="188" t="s">
        <v>4998</v>
      </c>
      <c r="T70" s="215"/>
    </row>
    <row r="71" spans="1:20" s="297" customFormat="1" ht="96" customHeight="1">
      <c r="A71" s="307">
        <v>65</v>
      </c>
      <c r="B71" s="1335" t="s">
        <v>4999</v>
      </c>
      <c r="C71" s="1335"/>
      <c r="D71" s="308" t="s">
        <v>5000</v>
      </c>
      <c r="E71" s="309" t="s">
        <v>64</v>
      </c>
      <c r="F71" s="309">
        <v>14593</v>
      </c>
      <c r="G71" s="309">
        <v>230</v>
      </c>
      <c r="H71" s="309">
        <v>10000</v>
      </c>
      <c r="I71" s="309">
        <v>0</v>
      </c>
      <c r="J71" s="313">
        <v>10000</v>
      </c>
      <c r="K71" s="308" t="s">
        <v>5001</v>
      </c>
      <c r="L71" s="344" t="s">
        <v>5002</v>
      </c>
      <c r="M71" s="308" t="s">
        <v>5003</v>
      </c>
      <c r="N71" s="308" t="s">
        <v>5004</v>
      </c>
      <c r="O71" s="308" t="s">
        <v>1093</v>
      </c>
      <c r="P71" s="308" t="s">
        <v>3815</v>
      </c>
      <c r="Q71" s="308"/>
      <c r="R71" s="309" t="s">
        <v>5005</v>
      </c>
      <c r="S71" s="350"/>
      <c r="T71" s="313"/>
    </row>
    <row r="72" spans="1:20" s="136" customFormat="1" ht="138.75" customHeight="1">
      <c r="A72" s="187">
        <v>66</v>
      </c>
      <c r="B72" s="1338" t="s">
        <v>4070</v>
      </c>
      <c r="C72" s="1338"/>
      <c r="D72" s="188" t="s">
        <v>4071</v>
      </c>
      <c r="E72" s="189" t="s">
        <v>233</v>
      </c>
      <c r="F72" s="189">
        <v>22000</v>
      </c>
      <c r="G72" s="189"/>
      <c r="H72" s="189"/>
      <c r="I72" s="189"/>
      <c r="J72" s="189"/>
      <c r="K72" s="188"/>
      <c r="L72" s="187" t="s">
        <v>646</v>
      </c>
      <c r="M72" s="190"/>
      <c r="N72" s="204" t="s">
        <v>116</v>
      </c>
      <c r="O72" s="207"/>
      <c r="P72" s="204"/>
      <c r="Q72" s="204"/>
      <c r="R72" s="187" t="s">
        <v>4075</v>
      </c>
      <c r="S72" s="190" t="s">
        <v>5006</v>
      </c>
      <c r="T72" s="215"/>
    </row>
    <row r="73" spans="1:20" s="291" customFormat="1" ht="183.75" customHeight="1">
      <c r="A73" s="307">
        <v>67</v>
      </c>
      <c r="B73" s="1336" t="s">
        <v>5007</v>
      </c>
      <c r="C73" s="1336"/>
      <c r="D73" s="310" t="s">
        <v>5008</v>
      </c>
      <c r="E73" s="307" t="s">
        <v>34</v>
      </c>
      <c r="F73" s="307">
        <v>7691</v>
      </c>
      <c r="G73" s="307">
        <v>1530</v>
      </c>
      <c r="H73" s="307">
        <v>6161</v>
      </c>
      <c r="I73" s="307">
        <v>0</v>
      </c>
      <c r="J73" s="307"/>
      <c r="K73" s="310" t="s">
        <v>105</v>
      </c>
      <c r="L73" s="322" t="s">
        <v>1158</v>
      </c>
      <c r="M73" s="323"/>
      <c r="N73" s="310"/>
      <c r="O73" s="307"/>
      <c r="P73" s="310"/>
      <c r="Q73" s="310"/>
      <c r="R73" s="307" t="s">
        <v>5009</v>
      </c>
      <c r="S73" s="310"/>
      <c r="T73" s="313"/>
    </row>
    <row r="74" spans="1:20" s="134" customFormat="1" ht="97.5" customHeight="1">
      <c r="A74" s="187">
        <v>68</v>
      </c>
      <c r="B74" s="1337" t="s">
        <v>2409</v>
      </c>
      <c r="C74" s="1337"/>
      <c r="D74" s="188" t="s">
        <v>2410</v>
      </c>
      <c r="E74" s="189" t="s">
        <v>2037</v>
      </c>
      <c r="F74" s="189">
        <v>560000</v>
      </c>
      <c r="G74" s="189"/>
      <c r="H74" s="189"/>
      <c r="I74" s="189"/>
      <c r="J74" s="189"/>
      <c r="K74" s="188"/>
      <c r="L74" s="202" t="s">
        <v>36</v>
      </c>
      <c r="M74" s="203"/>
      <c r="N74" s="204" t="s">
        <v>38</v>
      </c>
      <c r="O74" s="207"/>
      <c r="P74" s="204"/>
      <c r="Q74" s="204"/>
      <c r="R74" s="189" t="s">
        <v>1399</v>
      </c>
      <c r="S74" s="190"/>
      <c r="T74" s="215"/>
    </row>
    <row r="75" spans="1:20" s="152" customFormat="1" ht="123" customHeight="1">
      <c r="A75" s="187">
        <v>69</v>
      </c>
      <c r="B75" s="1337" t="s">
        <v>2406</v>
      </c>
      <c r="C75" s="1337"/>
      <c r="D75" s="190" t="s">
        <v>2407</v>
      </c>
      <c r="E75" s="187" t="s">
        <v>599</v>
      </c>
      <c r="F75" s="187">
        <v>40332</v>
      </c>
      <c r="G75" s="187">
        <v>11000</v>
      </c>
      <c r="H75" s="187"/>
      <c r="I75" s="187"/>
      <c r="J75" s="187"/>
      <c r="K75" s="190"/>
      <c r="L75" s="202" t="s">
        <v>36</v>
      </c>
      <c r="M75" s="203"/>
      <c r="N75" s="204" t="s">
        <v>5010</v>
      </c>
      <c r="O75" s="207"/>
      <c r="P75" s="204" t="s">
        <v>5011</v>
      </c>
      <c r="Q75" s="204" t="s">
        <v>5012</v>
      </c>
      <c r="R75" s="187" t="s">
        <v>1399</v>
      </c>
      <c r="S75" s="190" t="s">
        <v>5013</v>
      </c>
      <c r="T75" s="215"/>
    </row>
    <row r="76" spans="1:20" s="134" customFormat="1" ht="78.75" customHeight="1">
      <c r="A76" s="187">
        <v>70</v>
      </c>
      <c r="B76" s="1337" t="s">
        <v>2412</v>
      </c>
      <c r="C76" s="1337"/>
      <c r="D76" s="190" t="s">
        <v>2413</v>
      </c>
      <c r="E76" s="187" t="s">
        <v>883</v>
      </c>
      <c r="F76" s="187">
        <v>20000</v>
      </c>
      <c r="G76" s="187"/>
      <c r="H76" s="187"/>
      <c r="I76" s="187"/>
      <c r="J76" s="187"/>
      <c r="K76" s="190"/>
      <c r="L76" s="208" t="s">
        <v>1158</v>
      </c>
      <c r="M76" s="203"/>
      <c r="N76" s="204" t="s">
        <v>38</v>
      </c>
      <c r="O76" s="207"/>
      <c r="P76" s="204"/>
      <c r="Q76" s="204"/>
      <c r="R76" s="187" t="s">
        <v>1399</v>
      </c>
      <c r="S76" s="190" t="s">
        <v>5013</v>
      </c>
      <c r="T76" s="215"/>
    </row>
    <row r="77" spans="1:20" s="136" customFormat="1" ht="90" customHeight="1">
      <c r="A77" s="187">
        <v>71</v>
      </c>
      <c r="B77" s="1337" t="s">
        <v>2419</v>
      </c>
      <c r="C77" s="1337"/>
      <c r="D77" s="188" t="s">
        <v>2420</v>
      </c>
      <c r="E77" s="189" t="s">
        <v>883</v>
      </c>
      <c r="F77" s="189">
        <v>5000</v>
      </c>
      <c r="G77" s="189"/>
      <c r="H77" s="189"/>
      <c r="I77" s="189"/>
      <c r="J77" s="189"/>
      <c r="K77" s="188"/>
      <c r="L77" s="187" t="s">
        <v>36</v>
      </c>
      <c r="M77" s="190"/>
      <c r="N77" s="204" t="s">
        <v>38</v>
      </c>
      <c r="O77" s="207"/>
      <c r="P77" s="204"/>
      <c r="Q77" s="204"/>
      <c r="R77" s="189" t="s">
        <v>1083</v>
      </c>
      <c r="S77" s="190"/>
      <c r="T77" s="215"/>
    </row>
    <row r="78" spans="1:20" s="136" customFormat="1" ht="90" customHeight="1">
      <c r="A78" s="187">
        <v>72</v>
      </c>
      <c r="B78" s="1337" t="s">
        <v>3771</v>
      </c>
      <c r="C78" s="1337"/>
      <c r="D78" s="188" t="s">
        <v>3772</v>
      </c>
      <c r="E78" s="189" t="s">
        <v>883</v>
      </c>
      <c r="F78" s="189">
        <v>20000</v>
      </c>
      <c r="G78" s="189"/>
      <c r="H78" s="189"/>
      <c r="I78" s="189"/>
      <c r="J78" s="189"/>
      <c r="K78" s="188"/>
      <c r="L78" s="187" t="s">
        <v>36</v>
      </c>
      <c r="M78" s="190"/>
      <c r="N78" s="204" t="s">
        <v>3773</v>
      </c>
      <c r="O78" s="207"/>
      <c r="P78" s="204"/>
      <c r="Q78" s="204"/>
      <c r="R78" s="189" t="s">
        <v>1194</v>
      </c>
      <c r="S78" s="190" t="s">
        <v>5431</v>
      </c>
      <c r="T78" s="215"/>
    </row>
    <row r="79" spans="1:20" s="152" customFormat="1" ht="129" customHeight="1">
      <c r="A79" s="194">
        <v>73</v>
      </c>
      <c r="B79" s="1332" t="s">
        <v>2422</v>
      </c>
      <c r="C79" s="1332"/>
      <c r="D79" s="195" t="s">
        <v>2423</v>
      </c>
      <c r="E79" s="196" t="s">
        <v>208</v>
      </c>
      <c r="F79" s="196">
        <v>3000</v>
      </c>
      <c r="G79" s="196">
        <v>1000</v>
      </c>
      <c r="H79" s="196">
        <v>2000</v>
      </c>
      <c r="I79" s="196"/>
      <c r="J79" s="196"/>
      <c r="K79" s="197" t="s">
        <v>105</v>
      </c>
      <c r="L79" s="241">
        <v>43070</v>
      </c>
      <c r="M79" s="197"/>
      <c r="N79" s="213" t="s">
        <v>3775</v>
      </c>
      <c r="O79" s="214"/>
      <c r="P79" s="213" t="s">
        <v>5014</v>
      </c>
      <c r="Q79" s="213"/>
      <c r="R79" s="194" t="s">
        <v>1194</v>
      </c>
      <c r="S79" s="197"/>
      <c r="T79" s="216"/>
    </row>
    <row r="80" spans="1:20" s="152" customFormat="1" ht="118.5" customHeight="1">
      <c r="A80" s="194">
        <v>74</v>
      </c>
      <c r="B80" s="1332" t="s">
        <v>2424</v>
      </c>
      <c r="C80" s="1332"/>
      <c r="D80" s="195" t="s">
        <v>2425</v>
      </c>
      <c r="E80" s="196" t="s">
        <v>1813</v>
      </c>
      <c r="F80" s="196">
        <v>12500</v>
      </c>
      <c r="G80" s="196">
        <v>883</v>
      </c>
      <c r="H80" s="196">
        <v>11617</v>
      </c>
      <c r="I80" s="196"/>
      <c r="J80" s="196"/>
      <c r="K80" s="197" t="s">
        <v>105</v>
      </c>
      <c r="L80" s="196" t="s">
        <v>36</v>
      </c>
      <c r="M80" s="195"/>
      <c r="N80" s="213" t="s">
        <v>3778</v>
      </c>
      <c r="O80" s="214"/>
      <c r="P80" s="213" t="s">
        <v>5015</v>
      </c>
      <c r="Q80" s="213"/>
      <c r="R80" s="196" t="s">
        <v>1194</v>
      </c>
      <c r="S80" s="195"/>
      <c r="T80" s="216"/>
    </row>
    <row r="81" spans="1:20" s="286" customFormat="1" ht="123.75" customHeight="1">
      <c r="A81" s="307">
        <v>75</v>
      </c>
      <c r="B81" s="1335" t="s">
        <v>719</v>
      </c>
      <c r="C81" s="308" t="s">
        <v>4113</v>
      </c>
      <c r="D81" s="338" t="s">
        <v>5016</v>
      </c>
      <c r="E81" s="339" t="s">
        <v>599</v>
      </c>
      <c r="F81" s="339">
        <v>50000</v>
      </c>
      <c r="G81" s="339"/>
      <c r="H81" s="339"/>
      <c r="I81" s="339"/>
      <c r="J81" s="339"/>
      <c r="K81" s="338"/>
      <c r="L81" s="316" t="s">
        <v>36</v>
      </c>
      <c r="M81" s="317"/>
      <c r="N81" s="318" t="s">
        <v>3390</v>
      </c>
      <c r="O81" s="321"/>
      <c r="P81" s="318"/>
      <c r="Q81" s="318"/>
      <c r="R81" s="309" t="s">
        <v>1194</v>
      </c>
      <c r="S81" s="310"/>
      <c r="T81" s="313"/>
    </row>
    <row r="82" spans="1:20" s="299" customFormat="1" ht="137.25" customHeight="1">
      <c r="A82" s="307">
        <v>76</v>
      </c>
      <c r="B82" s="1335"/>
      <c r="C82" s="308" t="s">
        <v>4120</v>
      </c>
      <c r="D82" s="308" t="s">
        <v>5017</v>
      </c>
      <c r="E82" s="309" t="s">
        <v>883</v>
      </c>
      <c r="F82" s="309">
        <v>47600</v>
      </c>
      <c r="G82" s="309">
        <v>24800</v>
      </c>
      <c r="H82" s="309">
        <v>1500</v>
      </c>
      <c r="I82" s="309"/>
      <c r="J82" s="309">
        <v>1500</v>
      </c>
      <c r="K82" s="310" t="s">
        <v>5017</v>
      </c>
      <c r="L82" s="325" t="s">
        <v>36</v>
      </c>
      <c r="M82" s="342" t="s">
        <v>5018</v>
      </c>
      <c r="N82" s="324" t="s">
        <v>5019</v>
      </c>
      <c r="O82" s="330" t="s">
        <v>1091</v>
      </c>
      <c r="P82" s="342" t="s">
        <v>5020</v>
      </c>
      <c r="Q82" s="308" t="s">
        <v>5021</v>
      </c>
      <c r="R82" s="307" t="s">
        <v>5022</v>
      </c>
      <c r="S82" s="310"/>
      <c r="T82" s="313"/>
    </row>
    <row r="83" spans="1:20" s="150" customFormat="1" ht="97.5" customHeight="1">
      <c r="A83" s="194">
        <v>77</v>
      </c>
      <c r="B83" s="1344" t="s">
        <v>2543</v>
      </c>
      <c r="C83" s="1344"/>
      <c r="D83" s="197" t="s">
        <v>2544</v>
      </c>
      <c r="E83" s="194" t="s">
        <v>34</v>
      </c>
      <c r="F83" s="196">
        <v>2000</v>
      </c>
      <c r="G83" s="196">
        <v>100</v>
      </c>
      <c r="H83" s="196">
        <v>1900</v>
      </c>
      <c r="I83" s="196">
        <v>1900</v>
      </c>
      <c r="J83" s="196">
        <v>0</v>
      </c>
      <c r="K83" s="195" t="s">
        <v>2047</v>
      </c>
      <c r="L83" s="211">
        <v>43160</v>
      </c>
      <c r="M83" s="212"/>
      <c r="N83" s="213" t="s">
        <v>38</v>
      </c>
      <c r="O83" s="214"/>
      <c r="P83" s="213"/>
      <c r="Q83" s="213"/>
      <c r="R83" s="196" t="s">
        <v>3893</v>
      </c>
      <c r="S83" s="195"/>
      <c r="T83" s="216"/>
    </row>
    <row r="84" spans="1:20" s="286" customFormat="1" ht="189" customHeight="1">
      <c r="A84" s="307">
        <v>78</v>
      </c>
      <c r="B84" s="1335" t="s">
        <v>5023</v>
      </c>
      <c r="C84" s="308" t="s">
        <v>4058</v>
      </c>
      <c r="D84" s="308" t="s">
        <v>5024</v>
      </c>
      <c r="E84" s="309" t="s">
        <v>208</v>
      </c>
      <c r="F84" s="309">
        <v>6000</v>
      </c>
      <c r="G84" s="309">
        <v>1200</v>
      </c>
      <c r="H84" s="309">
        <v>2700</v>
      </c>
      <c r="I84" s="309">
        <v>2700</v>
      </c>
      <c r="J84" s="309">
        <v>0</v>
      </c>
      <c r="K84" s="308" t="s">
        <v>457</v>
      </c>
      <c r="L84" s="316">
        <v>43070</v>
      </c>
      <c r="M84" s="317" t="s">
        <v>5025</v>
      </c>
      <c r="N84" s="318" t="s">
        <v>4060</v>
      </c>
      <c r="O84" s="321" t="s">
        <v>5026</v>
      </c>
      <c r="P84" s="318" t="s">
        <v>5027</v>
      </c>
      <c r="Q84" s="318" t="s">
        <v>5028</v>
      </c>
      <c r="R84" s="309" t="s">
        <v>5029</v>
      </c>
      <c r="S84" s="308" t="s">
        <v>4886</v>
      </c>
      <c r="T84" s="313"/>
    </row>
    <row r="85" spans="1:20" s="286" customFormat="1" ht="106.5" customHeight="1">
      <c r="A85" s="307">
        <v>79</v>
      </c>
      <c r="B85" s="1335"/>
      <c r="C85" s="308" t="s">
        <v>4062</v>
      </c>
      <c r="D85" s="308" t="s">
        <v>5030</v>
      </c>
      <c r="E85" s="309" t="s">
        <v>64</v>
      </c>
      <c r="F85" s="309">
        <v>4727</v>
      </c>
      <c r="G85" s="309">
        <v>200</v>
      </c>
      <c r="H85" s="309">
        <v>300</v>
      </c>
      <c r="I85" s="309">
        <v>300</v>
      </c>
      <c r="J85" s="309">
        <v>0</v>
      </c>
      <c r="K85" s="308" t="s">
        <v>5031</v>
      </c>
      <c r="L85" s="316" t="s">
        <v>646</v>
      </c>
      <c r="M85" s="317" t="s">
        <v>5032</v>
      </c>
      <c r="N85" s="318" t="s">
        <v>38</v>
      </c>
      <c r="O85" s="321" t="s">
        <v>5033</v>
      </c>
      <c r="P85" s="318" t="s">
        <v>5034</v>
      </c>
      <c r="Q85" s="318" t="s">
        <v>5035</v>
      </c>
      <c r="R85" s="309" t="s">
        <v>5036</v>
      </c>
      <c r="S85" s="308"/>
      <c r="T85" s="313"/>
    </row>
    <row r="86" spans="1:20" s="286" customFormat="1" ht="179.25" customHeight="1">
      <c r="A86" s="307">
        <v>80</v>
      </c>
      <c r="B86" s="1335" t="s">
        <v>2801</v>
      </c>
      <c r="C86" s="308" t="s">
        <v>5037</v>
      </c>
      <c r="D86" s="308" t="s">
        <v>5038</v>
      </c>
      <c r="E86" s="309" t="s">
        <v>34</v>
      </c>
      <c r="F86" s="309">
        <v>1000</v>
      </c>
      <c r="G86" s="309">
        <v>25</v>
      </c>
      <c r="H86" s="309">
        <v>975</v>
      </c>
      <c r="I86" s="309"/>
      <c r="J86" s="309">
        <v>975</v>
      </c>
      <c r="K86" s="308" t="s">
        <v>2047</v>
      </c>
      <c r="L86" s="316">
        <v>43221</v>
      </c>
      <c r="M86" s="317"/>
      <c r="N86" s="318" t="s">
        <v>5039</v>
      </c>
      <c r="O86" s="321" t="s">
        <v>1082</v>
      </c>
      <c r="P86" s="318" t="s">
        <v>5040</v>
      </c>
      <c r="Q86" s="318" t="s">
        <v>5041</v>
      </c>
      <c r="R86" s="309" t="s">
        <v>4159</v>
      </c>
      <c r="S86" s="308" t="s">
        <v>2804</v>
      </c>
      <c r="T86" s="313"/>
    </row>
    <row r="87" spans="1:20" s="289" customFormat="1" ht="124.5" customHeight="1">
      <c r="A87" s="307">
        <v>81</v>
      </c>
      <c r="B87" s="1335"/>
      <c r="C87" s="308" t="s">
        <v>4164</v>
      </c>
      <c r="D87" s="308" t="s">
        <v>5042</v>
      </c>
      <c r="E87" s="309" t="s">
        <v>233</v>
      </c>
      <c r="F87" s="309">
        <v>10000</v>
      </c>
      <c r="G87" s="309"/>
      <c r="H87" s="309"/>
      <c r="I87" s="309"/>
      <c r="J87" s="309"/>
      <c r="K87" s="308"/>
      <c r="L87" s="316" t="s">
        <v>646</v>
      </c>
      <c r="M87" s="317"/>
      <c r="N87" s="318" t="s">
        <v>4166</v>
      </c>
      <c r="O87" s="321"/>
      <c r="P87" s="318"/>
      <c r="Q87" s="318"/>
      <c r="R87" s="309" t="s">
        <v>4170</v>
      </c>
      <c r="S87" s="308" t="s">
        <v>5043</v>
      </c>
      <c r="T87" s="313" t="s">
        <v>4814</v>
      </c>
    </row>
    <row r="88" spans="1:20" s="291" customFormat="1" ht="171" customHeight="1">
      <c r="A88" s="307">
        <v>82</v>
      </c>
      <c r="B88" s="1335"/>
      <c r="C88" s="308" t="s">
        <v>4171</v>
      </c>
      <c r="D88" s="308" t="s">
        <v>5044</v>
      </c>
      <c r="E88" s="309" t="s">
        <v>208</v>
      </c>
      <c r="F88" s="309">
        <v>1500</v>
      </c>
      <c r="G88" s="309">
        <v>50</v>
      </c>
      <c r="H88" s="309">
        <v>1450</v>
      </c>
      <c r="I88" s="309"/>
      <c r="J88" s="309">
        <v>1450</v>
      </c>
      <c r="K88" s="308" t="s">
        <v>2047</v>
      </c>
      <c r="L88" s="316">
        <v>43101</v>
      </c>
      <c r="M88" s="317"/>
      <c r="N88" s="318" t="s">
        <v>5045</v>
      </c>
      <c r="O88" s="321" t="s">
        <v>1082</v>
      </c>
      <c r="P88" s="318" t="s">
        <v>5046</v>
      </c>
      <c r="Q88" s="318" t="s">
        <v>5047</v>
      </c>
      <c r="R88" s="309" t="s">
        <v>4175</v>
      </c>
      <c r="S88" s="308" t="s">
        <v>5043</v>
      </c>
      <c r="T88" s="313"/>
    </row>
    <row r="89" spans="1:20" s="297" customFormat="1" ht="186" customHeight="1">
      <c r="A89" s="307">
        <v>83</v>
      </c>
      <c r="B89" s="1335" t="s">
        <v>2737</v>
      </c>
      <c r="C89" s="1335"/>
      <c r="D89" s="308" t="s">
        <v>5048</v>
      </c>
      <c r="E89" s="309" t="s">
        <v>48</v>
      </c>
      <c r="F89" s="309">
        <v>25731</v>
      </c>
      <c r="G89" s="309">
        <v>7958</v>
      </c>
      <c r="H89" s="309">
        <v>10000</v>
      </c>
      <c r="I89" s="307">
        <v>10000</v>
      </c>
      <c r="J89" s="307">
        <v>0</v>
      </c>
      <c r="K89" s="310" t="s">
        <v>5049</v>
      </c>
      <c r="L89" s="345" t="s">
        <v>36</v>
      </c>
      <c r="M89" s="310"/>
      <c r="N89" s="310" t="s">
        <v>5050</v>
      </c>
      <c r="O89" s="307" t="s">
        <v>5051</v>
      </c>
      <c r="P89" s="308" t="s">
        <v>5052</v>
      </c>
      <c r="Q89" s="308" t="s">
        <v>5053</v>
      </c>
      <c r="R89" s="309" t="s">
        <v>5054</v>
      </c>
      <c r="S89" s="310" t="s">
        <v>5055</v>
      </c>
      <c r="T89" s="313"/>
    </row>
    <row r="90" spans="1:20" s="153" customFormat="1" ht="54" customHeight="1">
      <c r="A90" s="184" t="s">
        <v>4284</v>
      </c>
      <c r="B90" s="1342" t="s">
        <v>4241</v>
      </c>
      <c r="C90" s="1342"/>
      <c r="D90" s="186" t="s">
        <v>5056</v>
      </c>
      <c r="E90" s="184"/>
      <c r="F90" s="185">
        <f>F91+F160+F181+F190+F198+F202+F208+F213+F217+F221</f>
        <v>1230043.99</v>
      </c>
      <c r="G90" s="185">
        <f>G91+G160+G181+G190+G198+G202+G208+G213+G217+G221</f>
        <v>59331.51</v>
      </c>
      <c r="H90" s="185">
        <f>H91+H160+H181+H190+H198+H202+H208+H213+H217+H221</f>
        <v>201847.56000000003</v>
      </c>
      <c r="I90" s="201"/>
      <c r="J90" s="184"/>
      <c r="K90" s="186"/>
      <c r="L90" s="184"/>
      <c r="M90" s="186"/>
      <c r="N90" s="186"/>
      <c r="O90" s="184"/>
      <c r="P90" s="186"/>
      <c r="Q90" s="186"/>
      <c r="R90" s="184"/>
      <c r="S90" s="186"/>
      <c r="T90" s="247"/>
    </row>
    <row r="91" spans="1:20" s="153" customFormat="1" ht="54" customHeight="1">
      <c r="A91" s="228" t="s">
        <v>27</v>
      </c>
      <c r="B91" s="234" t="s">
        <v>5057</v>
      </c>
      <c r="C91" s="234"/>
      <c r="D91" s="235"/>
      <c r="E91" s="201"/>
      <c r="F91" s="185">
        <f>F92+F94+F103+F105+F115+F124+F126+F137+F143+F145+F158</f>
        <v>750661.17</v>
      </c>
      <c r="G91" s="185">
        <f>G92+G94+G103+G105+G115+G124+G126+G137+G143+G145+G158</f>
        <v>26340</v>
      </c>
      <c r="H91" s="185">
        <f>H92+H94+H103+H105+H115+H124+H126+H137+H143+H145+H158</f>
        <v>58632.75</v>
      </c>
      <c r="I91" s="184"/>
      <c r="J91" s="184"/>
      <c r="K91" s="186"/>
      <c r="L91" s="184"/>
      <c r="M91" s="186"/>
      <c r="N91" s="186"/>
      <c r="O91" s="184"/>
      <c r="P91" s="186"/>
      <c r="Q91" s="186"/>
      <c r="R91" s="184"/>
      <c r="S91" s="186"/>
      <c r="T91" s="247"/>
    </row>
    <row r="92" spans="1:20" s="153" customFormat="1" ht="54" customHeight="1">
      <c r="A92" s="187"/>
      <c r="B92" s="1342" t="s">
        <v>5058</v>
      </c>
      <c r="C92" s="1342"/>
      <c r="D92" s="1342"/>
      <c r="E92" s="187"/>
      <c r="F92" s="185">
        <f>F93</f>
        <v>3000</v>
      </c>
      <c r="G92" s="185">
        <f>G93</f>
        <v>0</v>
      </c>
      <c r="H92" s="185">
        <f>H93</f>
        <v>0</v>
      </c>
      <c r="I92" s="244"/>
      <c r="J92" s="187"/>
      <c r="K92" s="190"/>
      <c r="L92" s="187"/>
      <c r="M92" s="190"/>
      <c r="N92" s="190"/>
      <c r="O92" s="187"/>
      <c r="P92" s="190"/>
      <c r="Q92" s="190"/>
      <c r="R92" s="187"/>
      <c r="S92" s="190"/>
      <c r="T92" s="229"/>
    </row>
    <row r="93" spans="1:20" s="136" customFormat="1" ht="134.25" customHeight="1">
      <c r="A93" s="187">
        <v>1</v>
      </c>
      <c r="B93" s="1338" t="s">
        <v>5059</v>
      </c>
      <c r="C93" s="1338"/>
      <c r="D93" s="190" t="s">
        <v>5060</v>
      </c>
      <c r="E93" s="187" t="s">
        <v>88</v>
      </c>
      <c r="F93" s="189">
        <v>3000</v>
      </c>
      <c r="G93" s="244"/>
      <c r="H93" s="244"/>
      <c r="I93" s="244"/>
      <c r="J93" s="187"/>
      <c r="K93" s="190"/>
      <c r="L93" s="187"/>
      <c r="M93" s="190"/>
      <c r="N93" s="190"/>
      <c r="O93" s="187"/>
      <c r="P93" s="190"/>
      <c r="Q93" s="190"/>
      <c r="R93" s="189" t="s">
        <v>5061</v>
      </c>
      <c r="S93" s="190"/>
      <c r="T93" s="189" t="s">
        <v>4814</v>
      </c>
    </row>
    <row r="94" spans="1:20" s="136" customFormat="1" ht="40.5" customHeight="1">
      <c r="A94" s="187"/>
      <c r="B94" s="1342" t="s">
        <v>5062</v>
      </c>
      <c r="C94" s="1342"/>
      <c r="D94" s="1342"/>
      <c r="E94" s="187"/>
      <c r="F94" s="185">
        <f>SUM(F95:F102)</f>
        <v>169701</v>
      </c>
      <c r="G94" s="185">
        <f>SUM(G95:G102)</f>
        <v>0</v>
      </c>
      <c r="H94" s="185">
        <f>SUM(H95:H102)</f>
        <v>3031</v>
      </c>
      <c r="I94" s="244"/>
      <c r="J94" s="187"/>
      <c r="K94" s="190"/>
      <c r="L94" s="187"/>
      <c r="M94" s="190"/>
      <c r="N94" s="190"/>
      <c r="O94" s="187"/>
      <c r="P94" s="190"/>
      <c r="Q94" s="190"/>
      <c r="R94" s="187"/>
      <c r="S94" s="190"/>
      <c r="T94" s="229"/>
    </row>
    <row r="95" spans="1:20" s="291" customFormat="1" ht="149.25" customHeight="1">
      <c r="A95" s="307">
        <v>2</v>
      </c>
      <c r="B95" s="1336" t="s">
        <v>2873</v>
      </c>
      <c r="C95" s="1336"/>
      <c r="D95" s="310" t="s">
        <v>5063</v>
      </c>
      <c r="E95" s="307" t="s">
        <v>253</v>
      </c>
      <c r="F95" s="340">
        <f>32915+12250</f>
        <v>45165</v>
      </c>
      <c r="G95" s="307"/>
      <c r="H95" s="307">
        <v>400</v>
      </c>
      <c r="I95" s="307">
        <v>400</v>
      </c>
      <c r="J95" s="309" t="s">
        <v>1269</v>
      </c>
      <c r="K95" s="310" t="s">
        <v>1911</v>
      </c>
      <c r="L95" s="307"/>
      <c r="M95" s="310" t="s">
        <v>99</v>
      </c>
      <c r="N95" s="310" t="s">
        <v>4253</v>
      </c>
      <c r="O95" s="313" t="s">
        <v>1082</v>
      </c>
      <c r="P95" s="308"/>
      <c r="Q95" s="308"/>
      <c r="R95" s="309" t="s">
        <v>1820</v>
      </c>
      <c r="S95" s="310" t="s">
        <v>5064</v>
      </c>
      <c r="T95" s="309" t="s">
        <v>4814</v>
      </c>
    </row>
    <row r="96" spans="1:20" ht="90" customHeight="1">
      <c r="A96" s="187">
        <v>3</v>
      </c>
      <c r="B96" s="1338" t="s">
        <v>2933</v>
      </c>
      <c r="C96" s="1338"/>
      <c r="D96" s="190" t="s">
        <v>5432</v>
      </c>
      <c r="E96" s="187" t="s">
        <v>253</v>
      </c>
      <c r="F96" s="189">
        <v>72000</v>
      </c>
      <c r="G96" s="244"/>
      <c r="H96" s="244"/>
      <c r="I96" s="244"/>
      <c r="J96" s="187"/>
      <c r="K96" s="190" t="s">
        <v>1893</v>
      </c>
      <c r="L96" s="187"/>
      <c r="M96" s="190"/>
      <c r="N96" s="190"/>
      <c r="O96" s="187"/>
      <c r="P96" s="190"/>
      <c r="Q96" s="190"/>
      <c r="R96" s="189" t="s">
        <v>1820</v>
      </c>
      <c r="S96" s="190" t="s">
        <v>5433</v>
      </c>
      <c r="T96" s="189" t="s">
        <v>4259</v>
      </c>
    </row>
    <row r="97" spans="1:20" ht="93.75" customHeight="1">
      <c r="A97" s="187">
        <v>4</v>
      </c>
      <c r="B97" s="1338" t="s">
        <v>5434</v>
      </c>
      <c r="C97" s="1338"/>
      <c r="D97" s="190" t="s">
        <v>5435</v>
      </c>
      <c r="E97" s="187" t="s">
        <v>253</v>
      </c>
      <c r="F97" s="189">
        <v>11900</v>
      </c>
      <c r="G97" s="244"/>
      <c r="H97" s="244"/>
      <c r="I97" s="244"/>
      <c r="J97" s="187"/>
      <c r="K97" s="190" t="s">
        <v>1893</v>
      </c>
      <c r="L97" s="187"/>
      <c r="M97" s="190"/>
      <c r="N97" s="190"/>
      <c r="O97" s="187"/>
      <c r="P97" s="190"/>
      <c r="Q97" s="190"/>
      <c r="R97" s="189" t="s">
        <v>1820</v>
      </c>
      <c r="S97" s="190"/>
      <c r="T97" s="189" t="s">
        <v>4259</v>
      </c>
    </row>
    <row r="98" spans="1:20" s="291" customFormat="1" ht="87" customHeight="1">
      <c r="A98" s="307">
        <v>5</v>
      </c>
      <c r="B98" s="1336" t="s">
        <v>5065</v>
      </c>
      <c r="C98" s="1336"/>
      <c r="D98" s="310" t="s">
        <v>5066</v>
      </c>
      <c r="E98" s="307" t="s">
        <v>88</v>
      </c>
      <c r="F98" s="309">
        <v>3400</v>
      </c>
      <c r="G98" s="341"/>
      <c r="H98" s="309">
        <v>2000</v>
      </c>
      <c r="I98" s="341"/>
      <c r="J98" s="307"/>
      <c r="K98" s="310"/>
      <c r="L98" s="307"/>
      <c r="M98" s="310"/>
      <c r="N98" s="310"/>
      <c r="O98" s="307"/>
      <c r="P98" s="310"/>
      <c r="Q98" s="310"/>
      <c r="R98" s="309" t="s">
        <v>1399</v>
      </c>
      <c r="S98" s="310"/>
      <c r="T98" s="309" t="s">
        <v>4814</v>
      </c>
    </row>
    <row r="99" spans="1:20" ht="297" customHeight="1">
      <c r="A99" s="187">
        <v>6</v>
      </c>
      <c r="B99" s="1338" t="s">
        <v>5067</v>
      </c>
      <c r="C99" s="1338"/>
      <c r="D99" s="190" t="s">
        <v>5068</v>
      </c>
      <c r="E99" s="187">
        <v>2018</v>
      </c>
      <c r="F99" s="189">
        <v>631</v>
      </c>
      <c r="G99" s="244"/>
      <c r="H99" s="189">
        <v>631</v>
      </c>
      <c r="I99" s="244"/>
      <c r="J99" s="187"/>
      <c r="K99" s="190"/>
      <c r="L99" s="187"/>
      <c r="M99" s="190"/>
      <c r="N99" s="190"/>
      <c r="O99" s="187"/>
      <c r="P99" s="190"/>
      <c r="Q99" s="190"/>
      <c r="R99" s="189" t="s">
        <v>5069</v>
      </c>
      <c r="S99" s="190"/>
      <c r="T99" s="189" t="s">
        <v>4814</v>
      </c>
    </row>
    <row r="100" spans="1:20" ht="101.25" customHeight="1">
      <c r="A100" s="187">
        <v>7</v>
      </c>
      <c r="B100" s="190" t="s">
        <v>5436</v>
      </c>
      <c r="C100" s="190" t="s">
        <v>5437</v>
      </c>
      <c r="D100" s="190" t="s">
        <v>5438</v>
      </c>
      <c r="E100" s="187" t="s">
        <v>88</v>
      </c>
      <c r="F100" s="189">
        <v>1700</v>
      </c>
      <c r="G100" s="244"/>
      <c r="H100" s="244"/>
      <c r="I100" s="244"/>
      <c r="J100" s="187"/>
      <c r="K100" s="190"/>
      <c r="L100" s="187"/>
      <c r="M100" s="190"/>
      <c r="N100" s="190"/>
      <c r="O100" s="187"/>
      <c r="P100" s="190"/>
      <c r="Q100" s="190"/>
      <c r="R100" s="189" t="s">
        <v>5439</v>
      </c>
      <c r="S100" s="190"/>
      <c r="T100" s="189" t="s">
        <v>4259</v>
      </c>
    </row>
    <row r="101" spans="1:20" s="138" customFormat="1" ht="99" customHeight="1">
      <c r="A101" s="187">
        <v>8</v>
      </c>
      <c r="B101" s="1338" t="s">
        <v>5440</v>
      </c>
      <c r="C101" s="1338"/>
      <c r="D101" s="190" t="s">
        <v>5374</v>
      </c>
      <c r="E101" s="187" t="s">
        <v>253</v>
      </c>
      <c r="F101" s="189">
        <v>33755</v>
      </c>
      <c r="G101" s="244"/>
      <c r="H101" s="244"/>
      <c r="I101" s="244"/>
      <c r="J101" s="187"/>
      <c r="K101" s="190"/>
      <c r="L101" s="187"/>
      <c r="M101" s="190"/>
      <c r="N101" s="190"/>
      <c r="O101" s="187"/>
      <c r="P101" s="190"/>
      <c r="Q101" s="190"/>
      <c r="R101" s="189" t="s">
        <v>1820</v>
      </c>
      <c r="S101" s="190"/>
      <c r="T101" s="189" t="s">
        <v>4814</v>
      </c>
    </row>
    <row r="102" spans="1:20" s="138" customFormat="1" ht="87" customHeight="1">
      <c r="A102" s="187">
        <v>9</v>
      </c>
      <c r="B102" s="1340" t="s">
        <v>5441</v>
      </c>
      <c r="C102" s="1341"/>
      <c r="D102" s="190" t="s">
        <v>5442</v>
      </c>
      <c r="E102" s="187">
        <v>2018</v>
      </c>
      <c r="F102" s="189">
        <v>1150</v>
      </c>
      <c r="G102" s="244"/>
      <c r="H102" s="244"/>
      <c r="I102" s="244"/>
      <c r="J102" s="187"/>
      <c r="K102" s="190"/>
      <c r="L102" s="187"/>
      <c r="M102" s="190"/>
      <c r="N102" s="190"/>
      <c r="O102" s="187"/>
      <c r="P102" s="190"/>
      <c r="Q102" s="190"/>
      <c r="R102" s="189" t="s">
        <v>1399</v>
      </c>
      <c r="S102" s="190"/>
      <c r="T102" s="189" t="s">
        <v>4259</v>
      </c>
    </row>
    <row r="103" spans="1:20" s="136" customFormat="1" ht="40.5" customHeight="1">
      <c r="A103" s="187"/>
      <c r="B103" s="1342" t="s">
        <v>5443</v>
      </c>
      <c r="C103" s="1342"/>
      <c r="D103" s="1342"/>
      <c r="E103" s="187"/>
      <c r="F103" s="185">
        <f>SUM(F104)</f>
        <v>15925</v>
      </c>
      <c r="G103" s="185">
        <f>SUM(G104)</f>
        <v>0</v>
      </c>
      <c r="H103" s="185">
        <f>SUM(H104)</f>
        <v>0</v>
      </c>
      <c r="I103" s="244"/>
      <c r="J103" s="187"/>
      <c r="K103" s="190"/>
      <c r="L103" s="187"/>
      <c r="M103" s="190"/>
      <c r="N103" s="190"/>
      <c r="O103" s="187"/>
      <c r="P103" s="190"/>
      <c r="Q103" s="190"/>
      <c r="R103" s="187"/>
      <c r="S103" s="190"/>
      <c r="T103" s="229"/>
    </row>
    <row r="104" spans="1:20" ht="138.75" customHeight="1">
      <c r="A104" s="187">
        <v>10</v>
      </c>
      <c r="B104" s="1340" t="s">
        <v>5444</v>
      </c>
      <c r="C104" s="1341"/>
      <c r="D104" s="190" t="s">
        <v>5445</v>
      </c>
      <c r="E104" s="189">
        <v>2018</v>
      </c>
      <c r="F104" s="189">
        <f>6500*35*700/10000</f>
        <v>15925</v>
      </c>
      <c r="G104" s="244"/>
      <c r="H104" s="244"/>
      <c r="I104" s="244"/>
      <c r="J104" s="187"/>
      <c r="K104" s="190"/>
      <c r="L104" s="187"/>
      <c r="M104" s="190"/>
      <c r="N104" s="190"/>
      <c r="O104" s="187"/>
      <c r="P104" s="190"/>
      <c r="Q104" s="190"/>
      <c r="R104" s="189" t="s">
        <v>1399</v>
      </c>
      <c r="S104" s="190"/>
      <c r="T104" s="189" t="s">
        <v>4814</v>
      </c>
    </row>
    <row r="105" spans="1:20" ht="59.25" customHeight="1">
      <c r="A105" s="187"/>
      <c r="B105" s="1342" t="s">
        <v>5446</v>
      </c>
      <c r="C105" s="1342"/>
      <c r="D105" s="1342"/>
      <c r="E105" s="187"/>
      <c r="F105" s="185">
        <f>SUM(F106:F114)</f>
        <v>73493</v>
      </c>
      <c r="G105" s="185">
        <f>SUM(G106:G114)</f>
        <v>20308</v>
      </c>
      <c r="H105" s="185">
        <f>SUM(H106:H114)</f>
        <v>4371</v>
      </c>
      <c r="I105" s="244"/>
      <c r="J105" s="187"/>
      <c r="K105" s="190"/>
      <c r="L105" s="187"/>
      <c r="M105" s="190"/>
      <c r="N105" s="190"/>
      <c r="O105" s="187"/>
      <c r="P105" s="190"/>
      <c r="Q105" s="190"/>
      <c r="R105" s="187"/>
      <c r="S105" s="190"/>
      <c r="T105" s="229"/>
    </row>
    <row r="106" spans="1:20" s="291" customFormat="1" ht="92.25" customHeight="1">
      <c r="A106" s="307">
        <v>11</v>
      </c>
      <c r="B106" s="1336" t="s">
        <v>5070</v>
      </c>
      <c r="C106" s="1336"/>
      <c r="D106" s="308" t="s">
        <v>5071</v>
      </c>
      <c r="E106" s="309" t="s">
        <v>253</v>
      </c>
      <c r="F106" s="309">
        <v>20308</v>
      </c>
      <c r="G106" s="309">
        <v>20308</v>
      </c>
      <c r="H106" s="309"/>
      <c r="I106" s="309"/>
      <c r="J106" s="309"/>
      <c r="K106" s="346"/>
      <c r="L106" s="316" t="s">
        <v>1168</v>
      </c>
      <c r="M106" s="317"/>
      <c r="N106" s="309" t="s">
        <v>4393</v>
      </c>
      <c r="O106" s="309"/>
      <c r="P106" s="308"/>
      <c r="Q106" s="308"/>
      <c r="R106" s="309" t="s">
        <v>5072</v>
      </c>
      <c r="S106" s="308"/>
      <c r="T106" s="309" t="s">
        <v>4259</v>
      </c>
    </row>
    <row r="107" spans="1:20" s="154" customFormat="1" ht="86.25" customHeight="1">
      <c r="A107" s="187">
        <v>12</v>
      </c>
      <c r="B107" s="1338" t="s">
        <v>5447</v>
      </c>
      <c r="C107" s="1338"/>
      <c r="D107" s="190" t="s">
        <v>5448</v>
      </c>
      <c r="E107" s="189" t="s">
        <v>88</v>
      </c>
      <c r="F107" s="187">
        <v>24380</v>
      </c>
      <c r="G107" s="187"/>
      <c r="H107" s="187"/>
      <c r="I107" s="187"/>
      <c r="J107" s="187"/>
      <c r="K107" s="190"/>
      <c r="L107" s="187"/>
      <c r="M107" s="190"/>
      <c r="N107" s="190"/>
      <c r="O107" s="187"/>
      <c r="P107" s="190"/>
      <c r="Q107" s="190"/>
      <c r="R107" s="187" t="s">
        <v>1399</v>
      </c>
      <c r="S107" s="190"/>
      <c r="T107" s="189" t="s">
        <v>4814</v>
      </c>
    </row>
    <row r="108" spans="1:20" s="291" customFormat="1" ht="90" customHeight="1">
      <c r="A108" s="307">
        <v>13</v>
      </c>
      <c r="B108" s="1336" t="s">
        <v>5073</v>
      </c>
      <c r="C108" s="1336"/>
      <c r="D108" s="310" t="s">
        <v>5074</v>
      </c>
      <c r="E108" s="307">
        <v>2018</v>
      </c>
      <c r="F108" s="307">
        <v>200</v>
      </c>
      <c r="G108" s="307"/>
      <c r="H108" s="307">
        <v>200</v>
      </c>
      <c r="I108" s="307"/>
      <c r="J108" s="307"/>
      <c r="K108" s="310"/>
      <c r="L108" s="307"/>
      <c r="M108" s="310"/>
      <c r="N108" s="310"/>
      <c r="O108" s="307"/>
      <c r="P108" s="310"/>
      <c r="Q108" s="310"/>
      <c r="R108" s="307" t="s">
        <v>1399</v>
      </c>
      <c r="S108" s="310" t="s">
        <v>5075</v>
      </c>
      <c r="T108" s="309" t="s">
        <v>4814</v>
      </c>
    </row>
    <row r="109" spans="1:20" s="291" customFormat="1" ht="159" customHeight="1">
      <c r="A109" s="307">
        <v>14</v>
      </c>
      <c r="B109" s="1336" t="s">
        <v>2911</v>
      </c>
      <c r="C109" s="1336"/>
      <c r="D109" s="308" t="s">
        <v>2912</v>
      </c>
      <c r="E109" s="307">
        <v>2018</v>
      </c>
      <c r="F109" s="309">
        <v>3331</v>
      </c>
      <c r="G109" s="309"/>
      <c r="H109" s="309">
        <v>3331</v>
      </c>
      <c r="I109" s="309"/>
      <c r="J109" s="309"/>
      <c r="K109" s="308"/>
      <c r="L109" s="309"/>
      <c r="M109" s="308"/>
      <c r="N109" s="308"/>
      <c r="O109" s="309"/>
      <c r="P109" s="308"/>
      <c r="Q109" s="308"/>
      <c r="R109" s="307" t="s">
        <v>1399</v>
      </c>
      <c r="S109" s="310"/>
      <c r="T109" s="309" t="s">
        <v>4284</v>
      </c>
    </row>
    <row r="110" spans="1:20" ht="132" customHeight="1">
      <c r="A110" s="187">
        <v>15</v>
      </c>
      <c r="B110" s="1338" t="s">
        <v>4277</v>
      </c>
      <c r="C110" s="1338"/>
      <c r="D110" s="190" t="s">
        <v>4278</v>
      </c>
      <c r="E110" s="187" t="s">
        <v>64</v>
      </c>
      <c r="F110" s="187">
        <v>11700</v>
      </c>
      <c r="G110" s="189"/>
      <c r="H110" s="189"/>
      <c r="I110" s="215"/>
      <c r="J110" s="215"/>
      <c r="K110" s="190"/>
      <c r="L110" s="187"/>
      <c r="M110" s="190"/>
      <c r="N110" s="188"/>
      <c r="O110" s="215"/>
      <c r="P110" s="190"/>
      <c r="Q110" s="190"/>
      <c r="R110" s="187" t="s">
        <v>1399</v>
      </c>
      <c r="S110" s="186"/>
      <c r="T110" s="189" t="s">
        <v>4259</v>
      </c>
    </row>
    <row r="111" spans="1:20" s="146" customFormat="1" ht="92.25" customHeight="1">
      <c r="A111" s="187">
        <v>16</v>
      </c>
      <c r="B111" s="1338" t="s">
        <v>5449</v>
      </c>
      <c r="C111" s="1338"/>
      <c r="D111" s="237" t="s">
        <v>5450</v>
      </c>
      <c r="E111" s="189" t="s">
        <v>88</v>
      </c>
      <c r="F111" s="238">
        <v>10000</v>
      </c>
      <c r="G111" s="238"/>
      <c r="H111" s="238"/>
      <c r="I111" s="238"/>
      <c r="J111" s="238"/>
      <c r="K111" s="237"/>
      <c r="L111" s="347"/>
      <c r="M111" s="245"/>
      <c r="N111" s="237"/>
      <c r="O111" s="238"/>
      <c r="P111" s="237"/>
      <c r="Q111" s="237"/>
      <c r="R111" s="248" t="s">
        <v>1399</v>
      </c>
      <c r="S111" s="237"/>
      <c r="T111" s="189" t="s">
        <v>4814</v>
      </c>
    </row>
    <row r="112" spans="1:20" ht="117" customHeight="1">
      <c r="A112" s="187">
        <v>17</v>
      </c>
      <c r="B112" s="1348" t="s">
        <v>5451</v>
      </c>
      <c r="C112" s="1348"/>
      <c r="D112" s="239" t="s">
        <v>5452</v>
      </c>
      <c r="E112" s="189" t="s">
        <v>88</v>
      </c>
      <c r="F112" s="240">
        <v>2734</v>
      </c>
      <c r="G112" s="187"/>
      <c r="H112" s="187"/>
      <c r="I112" s="187"/>
      <c r="J112" s="187"/>
      <c r="K112" s="190"/>
      <c r="L112" s="187"/>
      <c r="M112" s="190"/>
      <c r="N112" s="190"/>
      <c r="O112" s="187"/>
      <c r="P112" s="190"/>
      <c r="Q112" s="190"/>
      <c r="R112" s="187" t="s">
        <v>1399</v>
      </c>
      <c r="S112" s="186"/>
      <c r="T112" s="189" t="s">
        <v>4814</v>
      </c>
    </row>
    <row r="113" spans="1:20" s="301" customFormat="1" ht="93" customHeight="1">
      <c r="A113" s="307">
        <v>18</v>
      </c>
      <c r="B113" s="1336" t="s">
        <v>5076</v>
      </c>
      <c r="C113" s="1336"/>
      <c r="D113" s="342" t="s">
        <v>5077</v>
      </c>
      <c r="E113" s="309">
        <v>2018</v>
      </c>
      <c r="F113" s="343">
        <v>840</v>
      </c>
      <c r="G113" s="343"/>
      <c r="H113" s="343">
        <v>840</v>
      </c>
      <c r="I113" s="343"/>
      <c r="J113" s="343">
        <v>0</v>
      </c>
      <c r="K113" s="342" t="s">
        <v>105</v>
      </c>
      <c r="L113" s="348">
        <v>43435</v>
      </c>
      <c r="M113" s="349"/>
      <c r="N113" s="342"/>
      <c r="O113" s="343"/>
      <c r="P113" s="342"/>
      <c r="Q113" s="342"/>
      <c r="R113" s="351" t="s">
        <v>1399</v>
      </c>
      <c r="S113" s="342" t="s">
        <v>5078</v>
      </c>
      <c r="T113" s="309" t="s">
        <v>4284</v>
      </c>
    </row>
    <row r="114" spans="1:20" s="155" customFormat="1" ht="90.75" customHeight="1">
      <c r="A114" s="187">
        <v>19</v>
      </c>
      <c r="B114" s="1338" t="s">
        <v>5453</v>
      </c>
      <c r="C114" s="1338"/>
      <c r="D114" s="188" t="s">
        <v>5454</v>
      </c>
      <c r="E114" s="189" t="s">
        <v>253</v>
      </c>
      <c r="F114" s="189"/>
      <c r="G114" s="189"/>
      <c r="H114" s="189"/>
      <c r="I114" s="189"/>
      <c r="J114" s="189"/>
      <c r="K114" s="188" t="s">
        <v>1893</v>
      </c>
      <c r="L114" s="208"/>
      <c r="M114" s="209"/>
      <c r="N114" s="188"/>
      <c r="O114" s="189"/>
      <c r="P114" s="188"/>
      <c r="Q114" s="188" t="s">
        <v>5455</v>
      </c>
      <c r="R114" s="248" t="s">
        <v>1399</v>
      </c>
      <c r="S114" s="190"/>
      <c r="T114" s="189" t="s">
        <v>4814</v>
      </c>
    </row>
    <row r="115" spans="1:20" s="131" customFormat="1" ht="60.75" customHeight="1">
      <c r="A115" s="187"/>
      <c r="B115" s="1342" t="s">
        <v>5456</v>
      </c>
      <c r="C115" s="1342"/>
      <c r="D115" s="1342"/>
      <c r="E115" s="187"/>
      <c r="F115" s="185">
        <f>SUM(F116:F123)</f>
        <v>74675</v>
      </c>
      <c r="G115" s="185">
        <f>SUM(G116:G123)</f>
        <v>50</v>
      </c>
      <c r="H115" s="185">
        <f>SUM(H116:H123)</f>
        <v>7110</v>
      </c>
      <c r="I115" s="244"/>
      <c r="J115" s="187"/>
      <c r="K115" s="190"/>
      <c r="L115" s="187"/>
      <c r="M115" s="190"/>
      <c r="N115" s="190"/>
      <c r="O115" s="187"/>
      <c r="P115" s="190"/>
      <c r="Q115" s="190"/>
      <c r="R115" s="187"/>
      <c r="S115" s="190"/>
      <c r="T115" s="229"/>
    </row>
    <row r="116" spans="1:20" s="301" customFormat="1" ht="108" customHeight="1">
      <c r="A116" s="307">
        <v>20</v>
      </c>
      <c r="B116" s="1336" t="s">
        <v>5079</v>
      </c>
      <c r="C116" s="1336"/>
      <c r="D116" s="310" t="s">
        <v>5080</v>
      </c>
      <c r="E116" s="307" t="s">
        <v>253</v>
      </c>
      <c r="F116" s="309">
        <v>12000</v>
      </c>
      <c r="G116" s="309"/>
      <c r="H116" s="309">
        <v>300</v>
      </c>
      <c r="I116" s="341"/>
      <c r="J116" s="307"/>
      <c r="K116" s="310" t="s">
        <v>1893</v>
      </c>
      <c r="L116" s="307"/>
      <c r="M116" s="310"/>
      <c r="N116" s="310"/>
      <c r="O116" s="307"/>
      <c r="P116" s="310" t="s">
        <v>5081</v>
      </c>
      <c r="Q116" s="310"/>
      <c r="R116" s="307" t="s">
        <v>4856</v>
      </c>
      <c r="S116" s="310"/>
      <c r="T116" s="313" t="s">
        <v>4814</v>
      </c>
    </row>
    <row r="117" spans="1:20" ht="85.5" customHeight="1">
      <c r="A117" s="187">
        <v>21</v>
      </c>
      <c r="B117" s="1338" t="s">
        <v>5457</v>
      </c>
      <c r="C117" s="1338"/>
      <c r="D117" s="190" t="s">
        <v>5458</v>
      </c>
      <c r="E117" s="187" t="s">
        <v>88</v>
      </c>
      <c r="F117" s="189">
        <v>14246</v>
      </c>
      <c r="G117" s="244"/>
      <c r="H117" s="244"/>
      <c r="I117" s="244"/>
      <c r="J117" s="187"/>
      <c r="K117" s="209" t="s">
        <v>5459</v>
      </c>
      <c r="L117" s="187"/>
      <c r="M117" s="190"/>
      <c r="N117" s="188"/>
      <c r="O117" s="187" t="s">
        <v>5084</v>
      </c>
      <c r="P117" s="188"/>
      <c r="Q117" s="188"/>
      <c r="R117" s="189" t="s">
        <v>1083</v>
      </c>
      <c r="S117" s="223"/>
      <c r="T117" s="215" t="s">
        <v>4259</v>
      </c>
    </row>
    <row r="118" spans="1:20" s="291" customFormat="1" ht="85.5" customHeight="1">
      <c r="A118" s="307">
        <v>22</v>
      </c>
      <c r="B118" s="1336" t="s">
        <v>5082</v>
      </c>
      <c r="C118" s="1336"/>
      <c r="D118" s="323" t="s">
        <v>5083</v>
      </c>
      <c r="E118" s="322">
        <v>2018</v>
      </c>
      <c r="F118" s="322">
        <v>3622</v>
      </c>
      <c r="G118" s="309"/>
      <c r="H118" s="322">
        <v>3000</v>
      </c>
      <c r="I118" s="322">
        <v>500</v>
      </c>
      <c r="J118" s="307"/>
      <c r="K118" s="342" t="s">
        <v>105</v>
      </c>
      <c r="L118" s="307"/>
      <c r="M118" s="331"/>
      <c r="N118" s="308"/>
      <c r="O118" s="307" t="s">
        <v>5084</v>
      </c>
      <c r="P118" s="308"/>
      <c r="Q118" s="308"/>
      <c r="R118" s="309" t="s">
        <v>1083</v>
      </c>
      <c r="S118" s="331"/>
      <c r="T118" s="313" t="s">
        <v>4814</v>
      </c>
    </row>
    <row r="119" spans="1:20" s="291" customFormat="1" ht="108.75" customHeight="1">
      <c r="A119" s="307">
        <v>23</v>
      </c>
      <c r="B119" s="1336" t="s">
        <v>5085</v>
      </c>
      <c r="C119" s="1336"/>
      <c r="D119" s="310" t="s">
        <v>5086</v>
      </c>
      <c r="E119" s="307" t="s">
        <v>253</v>
      </c>
      <c r="F119" s="307">
        <v>39947</v>
      </c>
      <c r="G119" s="309">
        <v>50</v>
      </c>
      <c r="H119" s="309">
        <v>3000</v>
      </c>
      <c r="I119" s="309">
        <v>3000</v>
      </c>
      <c r="J119" s="307"/>
      <c r="K119" s="310" t="s">
        <v>40</v>
      </c>
      <c r="L119" s="307"/>
      <c r="M119" s="331"/>
      <c r="N119" s="308"/>
      <c r="O119" s="313" t="s">
        <v>5087</v>
      </c>
      <c r="P119" s="308"/>
      <c r="Q119" s="308"/>
      <c r="R119" s="309" t="s">
        <v>1083</v>
      </c>
      <c r="S119" s="331"/>
      <c r="T119" s="313" t="s">
        <v>4259</v>
      </c>
    </row>
    <row r="120" spans="1:20" s="156" customFormat="1" ht="96" customHeight="1">
      <c r="A120" s="187">
        <v>24</v>
      </c>
      <c r="B120" s="1338" t="s">
        <v>5460</v>
      </c>
      <c r="C120" s="190" t="s">
        <v>5461</v>
      </c>
      <c r="D120" s="190" t="s">
        <v>5438</v>
      </c>
      <c r="E120" s="187" t="s">
        <v>88</v>
      </c>
      <c r="F120" s="189">
        <v>2500</v>
      </c>
      <c r="G120" s="244"/>
      <c r="H120" s="244"/>
      <c r="I120" s="244"/>
      <c r="J120" s="187"/>
      <c r="K120" s="190"/>
      <c r="L120" s="187"/>
      <c r="M120" s="190"/>
      <c r="N120" s="190"/>
      <c r="O120" s="187"/>
      <c r="P120" s="190"/>
      <c r="Q120" s="190"/>
      <c r="R120" s="187" t="s">
        <v>5462</v>
      </c>
      <c r="S120" s="190"/>
      <c r="T120" s="215" t="s">
        <v>4259</v>
      </c>
    </row>
    <row r="121" spans="1:20" s="156" customFormat="1" ht="101.25" customHeight="1">
      <c r="A121" s="187">
        <v>25</v>
      </c>
      <c r="B121" s="1338"/>
      <c r="C121" s="190" t="s">
        <v>5463</v>
      </c>
      <c r="D121" s="190" t="s">
        <v>5464</v>
      </c>
      <c r="E121" s="187" t="s">
        <v>88</v>
      </c>
      <c r="F121" s="189">
        <v>1000</v>
      </c>
      <c r="G121" s="244"/>
      <c r="H121" s="244"/>
      <c r="I121" s="244"/>
      <c r="J121" s="187"/>
      <c r="K121" s="190"/>
      <c r="L121" s="187"/>
      <c r="M121" s="190"/>
      <c r="N121" s="190"/>
      <c r="O121" s="187"/>
      <c r="P121" s="190"/>
      <c r="Q121" s="190"/>
      <c r="R121" s="187" t="s">
        <v>5462</v>
      </c>
      <c r="S121" s="190"/>
      <c r="T121" s="215" t="s">
        <v>4259</v>
      </c>
    </row>
    <row r="122" spans="1:20" s="291" customFormat="1" ht="108.75" customHeight="1">
      <c r="A122" s="307">
        <v>26</v>
      </c>
      <c r="B122" s="1336" t="s">
        <v>5088</v>
      </c>
      <c r="C122" s="1336"/>
      <c r="D122" s="310" t="s">
        <v>5089</v>
      </c>
      <c r="E122" s="307">
        <v>2018</v>
      </c>
      <c r="F122" s="309">
        <v>810</v>
      </c>
      <c r="G122" s="341"/>
      <c r="H122" s="309">
        <v>810</v>
      </c>
      <c r="I122" s="341"/>
      <c r="J122" s="307"/>
      <c r="K122" s="310"/>
      <c r="L122" s="307"/>
      <c r="M122" s="310"/>
      <c r="N122" s="310"/>
      <c r="O122" s="307"/>
      <c r="P122" s="310"/>
      <c r="Q122" s="310"/>
      <c r="R122" s="307" t="s">
        <v>1083</v>
      </c>
      <c r="S122" s="310"/>
      <c r="T122" s="313" t="s">
        <v>4814</v>
      </c>
    </row>
    <row r="123" spans="1:20" ht="92.25" customHeight="1">
      <c r="A123" s="187">
        <v>27</v>
      </c>
      <c r="B123" s="1338" t="s">
        <v>5465</v>
      </c>
      <c r="C123" s="1338"/>
      <c r="D123" s="190" t="s">
        <v>5466</v>
      </c>
      <c r="E123" s="187">
        <v>2018</v>
      </c>
      <c r="F123" s="189">
        <v>550</v>
      </c>
      <c r="G123" s="244"/>
      <c r="H123" s="244"/>
      <c r="I123" s="244"/>
      <c r="J123" s="187"/>
      <c r="K123" s="190"/>
      <c r="L123" s="187"/>
      <c r="M123" s="190"/>
      <c r="N123" s="190"/>
      <c r="O123" s="187"/>
      <c r="P123" s="190"/>
      <c r="Q123" s="190"/>
      <c r="R123" s="187" t="s">
        <v>1083</v>
      </c>
      <c r="S123" s="190" t="s">
        <v>5467</v>
      </c>
      <c r="T123" s="215" t="s">
        <v>4259</v>
      </c>
    </row>
    <row r="124" spans="1:20" s="136" customFormat="1" ht="40.5" customHeight="1">
      <c r="A124" s="187"/>
      <c r="B124" s="1342" t="s">
        <v>5468</v>
      </c>
      <c r="C124" s="1342"/>
      <c r="D124" s="1342"/>
      <c r="E124" s="187"/>
      <c r="F124" s="185">
        <f>SUM(F125)</f>
        <v>3836</v>
      </c>
      <c r="G124" s="185">
        <f>SUM(G125)</f>
        <v>0</v>
      </c>
      <c r="H124" s="185">
        <f>SUM(H125)</f>
        <v>0</v>
      </c>
      <c r="I124" s="244"/>
      <c r="J124" s="187"/>
      <c r="K124" s="190"/>
      <c r="L124" s="187"/>
      <c r="M124" s="190"/>
      <c r="N124" s="190"/>
      <c r="O124" s="187"/>
      <c r="P124" s="190"/>
      <c r="Q124" s="190"/>
      <c r="R124" s="187"/>
      <c r="S124" s="190"/>
      <c r="T124" s="229"/>
    </row>
    <row r="125" spans="1:20" ht="113.25" customHeight="1">
      <c r="A125" s="187">
        <v>28</v>
      </c>
      <c r="B125" s="1340" t="s">
        <v>5469</v>
      </c>
      <c r="C125" s="1341"/>
      <c r="D125" s="190" t="s">
        <v>5362</v>
      </c>
      <c r="E125" s="189">
        <v>2018</v>
      </c>
      <c r="F125" s="189">
        <f>(700*30+1300*26)*700/10000</f>
        <v>3836</v>
      </c>
      <c r="G125" s="244"/>
      <c r="H125" s="244"/>
      <c r="I125" s="244"/>
      <c r="J125" s="187"/>
      <c r="K125" s="190"/>
      <c r="L125" s="187"/>
      <c r="M125" s="190"/>
      <c r="N125" s="190"/>
      <c r="O125" s="187"/>
      <c r="P125" s="190"/>
      <c r="Q125" s="190"/>
      <c r="R125" s="189" t="s">
        <v>2894</v>
      </c>
      <c r="S125" s="190"/>
      <c r="T125" s="189" t="s">
        <v>4814</v>
      </c>
    </row>
    <row r="126" spans="1:20" s="131" customFormat="1" ht="49.5" customHeight="1">
      <c r="A126" s="187"/>
      <c r="B126" s="1342" t="s">
        <v>5470</v>
      </c>
      <c r="C126" s="1342"/>
      <c r="D126" s="1342"/>
      <c r="E126" s="187"/>
      <c r="F126" s="185">
        <f>SUM(F127:F136)</f>
        <v>257964</v>
      </c>
      <c r="G126" s="185">
        <f>SUM(G127:G136)</f>
        <v>2332</v>
      </c>
      <c r="H126" s="185">
        <f>SUM(H127:H136)</f>
        <v>14339</v>
      </c>
      <c r="I126" s="244"/>
      <c r="J126" s="187"/>
      <c r="K126" s="190"/>
      <c r="L126" s="187"/>
      <c r="M126" s="190"/>
      <c r="N126" s="190"/>
      <c r="O126" s="187"/>
      <c r="P126" s="190"/>
      <c r="Q126" s="190"/>
      <c r="R126" s="187"/>
      <c r="S126" s="190"/>
      <c r="T126" s="229"/>
    </row>
    <row r="127" spans="1:20" s="154" customFormat="1" ht="82.5" customHeight="1">
      <c r="A127" s="187">
        <v>29</v>
      </c>
      <c r="B127" s="1338" t="s">
        <v>2930</v>
      </c>
      <c r="C127" s="1338"/>
      <c r="D127" s="190" t="s">
        <v>5471</v>
      </c>
      <c r="E127" s="187">
        <v>2018</v>
      </c>
      <c r="F127" s="187">
        <v>3026</v>
      </c>
      <c r="G127" s="187"/>
      <c r="H127" s="187">
        <v>3026</v>
      </c>
      <c r="I127" s="189">
        <v>0</v>
      </c>
      <c r="J127" s="189">
        <v>0</v>
      </c>
      <c r="K127" s="190" t="s">
        <v>105</v>
      </c>
      <c r="L127" s="208" t="s">
        <v>1158</v>
      </c>
      <c r="M127" s="209"/>
      <c r="N127" s="188" t="s">
        <v>5365</v>
      </c>
      <c r="O127" s="189"/>
      <c r="P127" s="188"/>
      <c r="Q127" s="188"/>
      <c r="R127" s="189" t="s">
        <v>1083</v>
      </c>
      <c r="S127" s="188" t="s">
        <v>5472</v>
      </c>
      <c r="T127" s="215" t="s">
        <v>4814</v>
      </c>
    </row>
    <row r="128" spans="1:20" s="291" customFormat="1" ht="96.75" customHeight="1">
      <c r="A128" s="307">
        <v>30</v>
      </c>
      <c r="B128" s="1336" t="s">
        <v>5090</v>
      </c>
      <c r="C128" s="1336"/>
      <c r="D128" s="308" t="s">
        <v>5091</v>
      </c>
      <c r="E128" s="322" t="s">
        <v>253</v>
      </c>
      <c r="F128" s="309">
        <v>54587</v>
      </c>
      <c r="G128" s="309">
        <v>2242</v>
      </c>
      <c r="H128" s="309">
        <v>5000</v>
      </c>
      <c r="I128" s="309">
        <v>5000</v>
      </c>
      <c r="J128" s="307"/>
      <c r="K128" s="310" t="s">
        <v>40</v>
      </c>
      <c r="L128" s="307"/>
      <c r="M128" s="310"/>
      <c r="N128" s="308"/>
      <c r="O128" s="307" t="s">
        <v>5092</v>
      </c>
      <c r="P128" s="308"/>
      <c r="Q128" s="308"/>
      <c r="R128" s="309" t="s">
        <v>1083</v>
      </c>
      <c r="S128" s="331"/>
      <c r="T128" s="313" t="s">
        <v>4814</v>
      </c>
    </row>
    <row r="129" spans="1:20" s="291" customFormat="1" ht="93.75" customHeight="1">
      <c r="A129" s="307">
        <v>31</v>
      </c>
      <c r="B129" s="1336" t="s">
        <v>2888</v>
      </c>
      <c r="C129" s="1336"/>
      <c r="D129" s="308" t="s">
        <v>5093</v>
      </c>
      <c r="E129" s="309" t="s">
        <v>253</v>
      </c>
      <c r="F129" s="309">
        <v>15000</v>
      </c>
      <c r="G129" s="309">
        <v>70</v>
      </c>
      <c r="H129" s="309">
        <v>1000</v>
      </c>
      <c r="I129" s="309">
        <v>1000</v>
      </c>
      <c r="J129" s="307"/>
      <c r="K129" s="310" t="s">
        <v>40</v>
      </c>
      <c r="L129" s="307"/>
      <c r="M129" s="331"/>
      <c r="N129" s="308"/>
      <c r="O129" s="313" t="s">
        <v>5094</v>
      </c>
      <c r="P129" s="308"/>
      <c r="Q129" s="308"/>
      <c r="R129" s="309" t="s">
        <v>1083</v>
      </c>
      <c r="S129" s="331"/>
      <c r="T129" s="313" t="s">
        <v>4259</v>
      </c>
    </row>
    <row r="130" spans="1:20" s="155" customFormat="1" ht="88.5" customHeight="1">
      <c r="A130" s="187">
        <v>32</v>
      </c>
      <c r="B130" s="1338" t="s">
        <v>5473</v>
      </c>
      <c r="C130" s="1338"/>
      <c r="D130" s="188" t="s">
        <v>5474</v>
      </c>
      <c r="E130" s="189" t="s">
        <v>253</v>
      </c>
      <c r="F130" s="189">
        <v>11876</v>
      </c>
      <c r="G130" s="189"/>
      <c r="H130" s="189">
        <v>1000</v>
      </c>
      <c r="I130" s="189">
        <v>1000</v>
      </c>
      <c r="J130" s="187"/>
      <c r="K130" s="223" t="s">
        <v>5475</v>
      </c>
      <c r="L130" s="187"/>
      <c r="M130" s="223"/>
      <c r="N130" s="188"/>
      <c r="O130" s="215" t="s">
        <v>5094</v>
      </c>
      <c r="P130" s="188"/>
      <c r="Q130" s="188"/>
      <c r="R130" s="189" t="s">
        <v>1083</v>
      </c>
      <c r="S130" s="223" t="s">
        <v>5476</v>
      </c>
      <c r="T130" s="215" t="s">
        <v>4814</v>
      </c>
    </row>
    <row r="131" spans="1:20" s="155" customFormat="1" ht="96.75" customHeight="1">
      <c r="A131" s="187">
        <v>33</v>
      </c>
      <c r="B131" s="1338" t="s">
        <v>5477</v>
      </c>
      <c r="C131" s="1338"/>
      <c r="D131" s="188" t="s">
        <v>5478</v>
      </c>
      <c r="E131" s="189">
        <v>2018</v>
      </c>
      <c r="F131" s="189">
        <v>200</v>
      </c>
      <c r="G131" s="189"/>
      <c r="H131" s="189">
        <v>200</v>
      </c>
      <c r="I131" s="189">
        <v>200</v>
      </c>
      <c r="J131" s="187"/>
      <c r="K131" s="223" t="s">
        <v>40</v>
      </c>
      <c r="L131" s="187"/>
      <c r="M131" s="223"/>
      <c r="N131" s="188"/>
      <c r="O131" s="215" t="s">
        <v>5094</v>
      </c>
      <c r="P131" s="188"/>
      <c r="Q131" s="188"/>
      <c r="R131" s="189" t="s">
        <v>1083</v>
      </c>
      <c r="S131" s="223"/>
      <c r="T131" s="215" t="s">
        <v>4259</v>
      </c>
    </row>
    <row r="132" spans="1:20" s="154" customFormat="1" ht="81" customHeight="1">
      <c r="A132" s="187">
        <v>34</v>
      </c>
      <c r="B132" s="1338" t="s">
        <v>5479</v>
      </c>
      <c r="C132" s="1338"/>
      <c r="D132" s="188" t="s">
        <v>5480</v>
      </c>
      <c r="E132" s="208">
        <v>2018</v>
      </c>
      <c r="F132" s="189">
        <v>1650</v>
      </c>
      <c r="G132" s="189"/>
      <c r="H132" s="189">
        <v>1650</v>
      </c>
      <c r="I132" s="189">
        <v>1650</v>
      </c>
      <c r="J132" s="187"/>
      <c r="K132" s="209" t="s">
        <v>5140</v>
      </c>
      <c r="L132" s="187"/>
      <c r="M132" s="190"/>
      <c r="N132" s="188"/>
      <c r="O132" s="187" t="s">
        <v>5084</v>
      </c>
      <c r="P132" s="188"/>
      <c r="Q132" s="188"/>
      <c r="R132" s="189" t="s">
        <v>1083</v>
      </c>
      <c r="S132" s="223"/>
      <c r="T132" s="215" t="s">
        <v>4259</v>
      </c>
    </row>
    <row r="133" spans="1:20" s="156" customFormat="1" ht="74.25" customHeight="1">
      <c r="A133" s="187">
        <v>35</v>
      </c>
      <c r="B133" s="1338" t="s">
        <v>5481</v>
      </c>
      <c r="C133" s="1338"/>
      <c r="D133" s="188" t="s">
        <v>5482</v>
      </c>
      <c r="E133" s="189" t="s">
        <v>88</v>
      </c>
      <c r="F133" s="352">
        <v>1137</v>
      </c>
      <c r="G133" s="189"/>
      <c r="H133" s="189">
        <v>800</v>
      </c>
      <c r="I133" s="189">
        <v>800</v>
      </c>
      <c r="J133" s="187"/>
      <c r="K133" s="223" t="s">
        <v>40</v>
      </c>
      <c r="L133" s="187"/>
      <c r="M133" s="223"/>
      <c r="N133" s="188"/>
      <c r="O133" s="215" t="s">
        <v>5094</v>
      </c>
      <c r="P133" s="188"/>
      <c r="Q133" s="188"/>
      <c r="R133" s="189" t="s">
        <v>1083</v>
      </c>
      <c r="S133" s="223"/>
      <c r="T133" s="215" t="s">
        <v>4259</v>
      </c>
    </row>
    <row r="134" spans="1:20" s="302" customFormat="1" ht="96.75" customHeight="1">
      <c r="A134" s="307">
        <v>36</v>
      </c>
      <c r="B134" s="1336" t="s">
        <v>5095</v>
      </c>
      <c r="C134" s="1336"/>
      <c r="D134" s="308" t="s">
        <v>5096</v>
      </c>
      <c r="E134" s="309" t="s">
        <v>88</v>
      </c>
      <c r="F134" s="309">
        <v>2637</v>
      </c>
      <c r="G134" s="309">
        <v>20</v>
      </c>
      <c r="H134" s="309">
        <v>1000</v>
      </c>
      <c r="I134" s="309">
        <v>1000</v>
      </c>
      <c r="J134" s="307"/>
      <c r="K134" s="331" t="s">
        <v>5097</v>
      </c>
      <c r="L134" s="307"/>
      <c r="M134" s="331"/>
      <c r="N134" s="308"/>
      <c r="O134" s="309" t="s">
        <v>5084</v>
      </c>
      <c r="P134" s="308"/>
      <c r="Q134" s="308"/>
      <c r="R134" s="309" t="s">
        <v>1083</v>
      </c>
      <c r="S134" s="331"/>
      <c r="T134" s="313" t="s">
        <v>4259</v>
      </c>
    </row>
    <row r="135" spans="1:20" s="156" customFormat="1" ht="72" customHeight="1">
      <c r="A135" s="187">
        <v>37</v>
      </c>
      <c r="B135" s="1338" t="s">
        <v>5483</v>
      </c>
      <c r="C135" s="1338"/>
      <c r="D135" s="262" t="s">
        <v>5484</v>
      </c>
      <c r="E135" s="263">
        <v>2018</v>
      </c>
      <c r="F135" s="263">
        <v>663</v>
      </c>
      <c r="G135" s="263"/>
      <c r="H135" s="263">
        <v>663</v>
      </c>
      <c r="I135" s="263">
        <v>663</v>
      </c>
      <c r="J135" s="263"/>
      <c r="K135" s="223" t="s">
        <v>105</v>
      </c>
      <c r="L135" s="263"/>
      <c r="M135" s="209"/>
      <c r="N135" s="209"/>
      <c r="O135" s="215" t="s">
        <v>5087</v>
      </c>
      <c r="P135" s="190"/>
      <c r="Q135" s="190"/>
      <c r="R135" s="189" t="s">
        <v>1083</v>
      </c>
      <c r="S135" s="223"/>
      <c r="T135" s="215" t="s">
        <v>4259</v>
      </c>
    </row>
    <row r="136" spans="1:20" s="156" customFormat="1" ht="219.75" customHeight="1">
      <c r="A136" s="187">
        <v>38</v>
      </c>
      <c r="B136" s="1337" t="s">
        <v>5485</v>
      </c>
      <c r="C136" s="1337"/>
      <c r="D136" s="190" t="s">
        <v>5486</v>
      </c>
      <c r="E136" s="189" t="s">
        <v>88</v>
      </c>
      <c r="F136" s="189">
        <f>163888+3300</f>
        <v>167188</v>
      </c>
      <c r="G136" s="189"/>
      <c r="H136" s="189"/>
      <c r="I136" s="215"/>
      <c r="J136" s="215">
        <v>60928</v>
      </c>
      <c r="K136" s="223"/>
      <c r="L136" s="187"/>
      <c r="M136" s="223"/>
      <c r="N136" s="223"/>
      <c r="O136" s="215"/>
      <c r="P136" s="188"/>
      <c r="Q136" s="188"/>
      <c r="R136" s="189" t="s">
        <v>1083</v>
      </c>
      <c r="S136" s="223"/>
      <c r="T136" s="215" t="s">
        <v>4814</v>
      </c>
    </row>
    <row r="137" spans="1:20" s="160" customFormat="1" ht="48.75" customHeight="1">
      <c r="A137" s="187"/>
      <c r="B137" s="1342" t="s">
        <v>5487</v>
      </c>
      <c r="C137" s="1342"/>
      <c r="D137" s="1342"/>
      <c r="E137" s="187"/>
      <c r="F137" s="185">
        <f>SUM(F138:F142)</f>
        <v>26910</v>
      </c>
      <c r="G137" s="185">
        <f>SUM(G138:G142)</f>
        <v>0</v>
      </c>
      <c r="H137" s="185">
        <f>SUM(H138:H142)</f>
        <v>3810</v>
      </c>
      <c r="I137" s="244"/>
      <c r="J137" s="187"/>
      <c r="K137" s="190"/>
      <c r="L137" s="187"/>
      <c r="M137" s="190"/>
      <c r="N137" s="190"/>
      <c r="O137" s="187"/>
      <c r="P137" s="190"/>
      <c r="Q137" s="190"/>
      <c r="R137" s="187"/>
      <c r="S137" s="190"/>
      <c r="T137" s="229"/>
    </row>
    <row r="138" spans="1:20" s="161" customFormat="1" ht="123.75" customHeight="1">
      <c r="A138" s="187">
        <v>39</v>
      </c>
      <c r="B138" s="1338" t="s">
        <v>5488</v>
      </c>
      <c r="C138" s="1338"/>
      <c r="D138" s="190" t="s">
        <v>5066</v>
      </c>
      <c r="E138" s="187" t="s">
        <v>88</v>
      </c>
      <c r="F138" s="189">
        <v>22000</v>
      </c>
      <c r="G138" s="244"/>
      <c r="H138" s="244"/>
      <c r="I138" s="244"/>
      <c r="J138" s="187"/>
      <c r="K138" s="190"/>
      <c r="L138" s="187"/>
      <c r="M138" s="190"/>
      <c r="N138" s="190"/>
      <c r="O138" s="187"/>
      <c r="P138" s="190"/>
      <c r="Q138" s="190"/>
      <c r="R138" s="187" t="s">
        <v>1194</v>
      </c>
      <c r="S138" s="190"/>
      <c r="T138" s="215" t="s">
        <v>4814</v>
      </c>
    </row>
    <row r="139" spans="1:20" s="291" customFormat="1" ht="98.25" customHeight="1">
      <c r="A139" s="307">
        <v>40</v>
      </c>
      <c r="B139" s="1336" t="s">
        <v>5098</v>
      </c>
      <c r="C139" s="1336"/>
      <c r="D139" s="310" t="s">
        <v>5099</v>
      </c>
      <c r="E139" s="307">
        <v>2018</v>
      </c>
      <c r="F139" s="309">
        <v>1300</v>
      </c>
      <c r="G139" s="341"/>
      <c r="H139" s="309">
        <v>1300</v>
      </c>
      <c r="I139" s="341"/>
      <c r="J139" s="307"/>
      <c r="K139" s="310"/>
      <c r="L139" s="307"/>
      <c r="M139" s="310"/>
      <c r="N139" s="310"/>
      <c r="O139" s="307"/>
      <c r="P139" s="310"/>
      <c r="Q139" s="310"/>
      <c r="R139" s="307" t="s">
        <v>1194</v>
      </c>
      <c r="S139" s="310"/>
      <c r="T139" s="313" t="s">
        <v>4814</v>
      </c>
    </row>
    <row r="140" spans="1:20" s="291" customFormat="1" ht="102.75" customHeight="1">
      <c r="A140" s="307">
        <v>41</v>
      </c>
      <c r="B140" s="1336" t="s">
        <v>5100</v>
      </c>
      <c r="C140" s="1336"/>
      <c r="D140" s="310" t="s">
        <v>5099</v>
      </c>
      <c r="E140" s="307">
        <v>2018</v>
      </c>
      <c r="F140" s="309">
        <v>130</v>
      </c>
      <c r="G140" s="341"/>
      <c r="H140" s="309">
        <v>130</v>
      </c>
      <c r="I140" s="341"/>
      <c r="J140" s="307"/>
      <c r="K140" s="310"/>
      <c r="L140" s="307"/>
      <c r="M140" s="310"/>
      <c r="N140" s="310"/>
      <c r="O140" s="307"/>
      <c r="P140" s="310"/>
      <c r="Q140" s="310"/>
      <c r="R140" s="307" t="s">
        <v>1194</v>
      </c>
      <c r="S140" s="310"/>
      <c r="T140" s="313" t="s">
        <v>4814</v>
      </c>
    </row>
    <row r="141" spans="1:20" s="291" customFormat="1" ht="112.5" customHeight="1">
      <c r="A141" s="307">
        <v>42</v>
      </c>
      <c r="B141" s="1336" t="s">
        <v>5101</v>
      </c>
      <c r="C141" s="1336"/>
      <c r="D141" s="310" t="s">
        <v>5099</v>
      </c>
      <c r="E141" s="307">
        <v>2018</v>
      </c>
      <c r="F141" s="309">
        <v>2380</v>
      </c>
      <c r="G141" s="341"/>
      <c r="H141" s="309">
        <v>2380</v>
      </c>
      <c r="I141" s="341"/>
      <c r="J141" s="307"/>
      <c r="K141" s="310"/>
      <c r="L141" s="307"/>
      <c r="M141" s="310"/>
      <c r="N141" s="310"/>
      <c r="O141" s="307"/>
      <c r="P141" s="310"/>
      <c r="Q141" s="310"/>
      <c r="R141" s="307" t="s">
        <v>1194</v>
      </c>
      <c r="S141" s="310"/>
      <c r="T141" s="313" t="s">
        <v>4814</v>
      </c>
    </row>
    <row r="142" spans="1:20" ht="90.75" customHeight="1">
      <c r="A142" s="187">
        <v>43</v>
      </c>
      <c r="B142" s="1338" t="s">
        <v>5489</v>
      </c>
      <c r="C142" s="1338"/>
      <c r="D142" s="190" t="s">
        <v>5490</v>
      </c>
      <c r="E142" s="187">
        <v>2018</v>
      </c>
      <c r="F142" s="189">
        <v>1100</v>
      </c>
      <c r="G142" s="244"/>
      <c r="H142" s="244"/>
      <c r="I142" s="244"/>
      <c r="J142" s="187"/>
      <c r="K142" s="190"/>
      <c r="L142" s="187"/>
      <c r="M142" s="190"/>
      <c r="N142" s="190"/>
      <c r="O142" s="187"/>
      <c r="P142" s="190"/>
      <c r="Q142" s="190"/>
      <c r="R142" s="187" t="s">
        <v>1194</v>
      </c>
      <c r="S142" s="190"/>
      <c r="T142" s="215" t="s">
        <v>4814</v>
      </c>
    </row>
    <row r="143" spans="1:20" s="136" customFormat="1" ht="40.5" customHeight="1">
      <c r="A143" s="187"/>
      <c r="B143" s="1342" t="s">
        <v>5491</v>
      </c>
      <c r="C143" s="1342"/>
      <c r="D143" s="1342"/>
      <c r="E143" s="187"/>
      <c r="F143" s="185">
        <f>SUM(F144)</f>
        <v>13772.5</v>
      </c>
      <c r="G143" s="185">
        <f>SUM(G144)</f>
        <v>0</v>
      </c>
      <c r="H143" s="185">
        <f>SUM(H144)</f>
        <v>0</v>
      </c>
      <c r="I143" s="244"/>
      <c r="J143" s="187"/>
      <c r="K143" s="190"/>
      <c r="L143" s="187"/>
      <c r="M143" s="190"/>
      <c r="N143" s="190"/>
      <c r="O143" s="187"/>
      <c r="P143" s="190"/>
      <c r="Q143" s="190"/>
      <c r="R143" s="187"/>
      <c r="S143" s="190"/>
      <c r="T143" s="229"/>
    </row>
    <row r="144" spans="1:20" ht="111.75" customHeight="1">
      <c r="A144" s="187">
        <v>44</v>
      </c>
      <c r="B144" s="1340" t="s">
        <v>5492</v>
      </c>
      <c r="C144" s="1341"/>
      <c r="D144" s="190" t="s">
        <v>5493</v>
      </c>
      <c r="E144" s="189">
        <v>2018</v>
      </c>
      <c r="F144" s="189">
        <f>(1250*40+1075*32+1325*42+1350*42)*700/10000</f>
        <v>13772.5</v>
      </c>
      <c r="G144" s="244"/>
      <c r="H144" s="244"/>
      <c r="I144" s="244"/>
      <c r="J144" s="187"/>
      <c r="K144" s="190"/>
      <c r="L144" s="187"/>
      <c r="M144" s="190"/>
      <c r="N144" s="190"/>
      <c r="O144" s="187"/>
      <c r="P144" s="190"/>
      <c r="Q144" s="190"/>
      <c r="R144" s="189" t="s">
        <v>1194</v>
      </c>
      <c r="S144" s="190"/>
      <c r="T144" s="189" t="s">
        <v>4814</v>
      </c>
    </row>
    <row r="145" spans="1:20" s="131" customFormat="1" ht="57.75" customHeight="1">
      <c r="A145" s="187"/>
      <c r="B145" s="1342" t="s">
        <v>5494</v>
      </c>
      <c r="C145" s="1342"/>
      <c r="D145" s="1342"/>
      <c r="E145" s="187"/>
      <c r="F145" s="185">
        <f>SUM(F146:F154)</f>
        <v>109440.67</v>
      </c>
      <c r="G145" s="185">
        <f>SUM(G146:G154)</f>
        <v>3600</v>
      </c>
      <c r="H145" s="185">
        <f>SUM(H146:H154)</f>
        <v>24077.75</v>
      </c>
      <c r="I145" s="244"/>
      <c r="J145" s="187"/>
      <c r="K145" s="190"/>
      <c r="L145" s="187"/>
      <c r="M145" s="190"/>
      <c r="N145" s="190"/>
      <c r="O145" s="187"/>
      <c r="P145" s="190"/>
      <c r="Q145" s="190"/>
      <c r="R145" s="187"/>
      <c r="S145" s="190"/>
      <c r="T145" s="229"/>
    </row>
    <row r="146" spans="1:20" s="291" customFormat="1" ht="215.25" customHeight="1">
      <c r="A146" s="307">
        <v>45</v>
      </c>
      <c r="B146" s="1336" t="s">
        <v>5102</v>
      </c>
      <c r="C146" s="1336"/>
      <c r="D146" s="310" t="s">
        <v>5103</v>
      </c>
      <c r="E146" s="309" t="s">
        <v>64</v>
      </c>
      <c r="F146" s="309">
        <v>35441.919999999998</v>
      </c>
      <c r="G146" s="341"/>
      <c r="H146" s="341">
        <v>8000</v>
      </c>
      <c r="I146" s="341"/>
      <c r="J146" s="341"/>
      <c r="K146" s="367" t="s">
        <v>5104</v>
      </c>
      <c r="L146" s="368">
        <v>43221</v>
      </c>
      <c r="M146" s="367"/>
      <c r="N146" s="310" t="s">
        <v>5105</v>
      </c>
      <c r="O146" s="307" t="s">
        <v>5106</v>
      </c>
      <c r="P146" s="310" t="s">
        <v>5107</v>
      </c>
      <c r="Q146" s="310" t="s">
        <v>5105</v>
      </c>
      <c r="R146" s="309" t="s">
        <v>1194</v>
      </c>
      <c r="S146" s="310"/>
      <c r="T146" s="313" t="s">
        <v>4814</v>
      </c>
    </row>
    <row r="147" spans="1:20" s="291" customFormat="1" ht="203.25" customHeight="1">
      <c r="A147" s="307">
        <v>46</v>
      </c>
      <c r="B147" s="1336" t="s">
        <v>5108</v>
      </c>
      <c r="C147" s="1336"/>
      <c r="D147" s="308" t="s">
        <v>5109</v>
      </c>
      <c r="E147" s="309" t="s">
        <v>64</v>
      </c>
      <c r="F147" s="309">
        <v>24382</v>
      </c>
      <c r="G147" s="309">
        <v>100</v>
      </c>
      <c r="H147" s="309">
        <v>5000</v>
      </c>
      <c r="I147" s="313"/>
      <c r="J147" s="307"/>
      <c r="K147" s="310" t="s">
        <v>5110</v>
      </c>
      <c r="L147" s="368">
        <v>43101</v>
      </c>
      <c r="M147" s="331"/>
      <c r="N147" s="310" t="s">
        <v>5111</v>
      </c>
      <c r="O147" s="307" t="s">
        <v>5112</v>
      </c>
      <c r="P147" s="310" t="s">
        <v>5113</v>
      </c>
      <c r="Q147" s="310"/>
      <c r="R147" s="309" t="s">
        <v>1194</v>
      </c>
      <c r="S147" s="310"/>
      <c r="T147" s="313" t="s">
        <v>4814</v>
      </c>
    </row>
    <row r="148" spans="1:20" s="162" customFormat="1" ht="227.25" customHeight="1">
      <c r="A148" s="187">
        <v>47</v>
      </c>
      <c r="B148" s="1338" t="s">
        <v>5495</v>
      </c>
      <c r="C148" s="1338"/>
      <c r="D148" s="188" t="s">
        <v>5496</v>
      </c>
      <c r="E148" s="189" t="s">
        <v>34</v>
      </c>
      <c r="F148" s="244" t="s">
        <v>5497</v>
      </c>
      <c r="G148" s="244"/>
      <c r="H148" s="244"/>
      <c r="I148" s="244"/>
      <c r="J148" s="244"/>
      <c r="K148" s="190" t="s">
        <v>105</v>
      </c>
      <c r="L148" s="270">
        <v>43101</v>
      </c>
      <c r="M148" s="223"/>
      <c r="N148" s="190" t="s">
        <v>5124</v>
      </c>
      <c r="O148" s="187" t="s">
        <v>5498</v>
      </c>
      <c r="P148" s="190" t="s">
        <v>5113</v>
      </c>
      <c r="Q148" s="190"/>
      <c r="R148" s="189" t="s">
        <v>1194</v>
      </c>
      <c r="S148" s="190"/>
      <c r="T148" s="215" t="s">
        <v>4814</v>
      </c>
    </row>
    <row r="149" spans="1:20" s="291" customFormat="1" ht="153.75" customHeight="1">
      <c r="A149" s="307">
        <v>48</v>
      </c>
      <c r="B149" s="1336" t="s">
        <v>5114</v>
      </c>
      <c r="C149" s="1336"/>
      <c r="D149" s="310" t="s">
        <v>5115</v>
      </c>
      <c r="E149" s="309" t="s">
        <v>64</v>
      </c>
      <c r="F149" s="309">
        <v>9100</v>
      </c>
      <c r="G149" s="309">
        <v>1500</v>
      </c>
      <c r="H149" s="309">
        <v>3000</v>
      </c>
      <c r="I149" s="313"/>
      <c r="J149" s="307"/>
      <c r="K149" s="310" t="s">
        <v>5116</v>
      </c>
      <c r="L149" s="368">
        <v>42917</v>
      </c>
      <c r="M149" s="331"/>
      <c r="N149" s="310" t="s">
        <v>5117</v>
      </c>
      <c r="O149" s="307" t="s">
        <v>5118</v>
      </c>
      <c r="P149" s="310" t="s">
        <v>5119</v>
      </c>
      <c r="Q149" s="310"/>
      <c r="R149" s="309" t="s">
        <v>1194</v>
      </c>
      <c r="S149" s="310"/>
      <c r="T149" s="313" t="s">
        <v>4814</v>
      </c>
    </row>
    <row r="150" spans="1:20" s="291" customFormat="1" ht="159.75" customHeight="1">
      <c r="A150" s="307">
        <v>49</v>
      </c>
      <c r="B150" s="1336" t="s">
        <v>1879</v>
      </c>
      <c r="C150" s="1336"/>
      <c r="D150" s="308" t="s">
        <v>5120</v>
      </c>
      <c r="E150" s="309" t="s">
        <v>34</v>
      </c>
      <c r="F150" s="309">
        <v>3500</v>
      </c>
      <c r="G150" s="309">
        <v>1500</v>
      </c>
      <c r="H150" s="309">
        <v>2000</v>
      </c>
      <c r="I150" s="313">
        <v>2000</v>
      </c>
      <c r="J150" s="307"/>
      <c r="K150" s="310" t="s">
        <v>105</v>
      </c>
      <c r="L150" s="368">
        <v>42736</v>
      </c>
      <c r="M150" s="331"/>
      <c r="N150" s="310" t="s">
        <v>5105</v>
      </c>
      <c r="O150" s="307" t="s">
        <v>5106</v>
      </c>
      <c r="P150" s="310" t="s">
        <v>5121</v>
      </c>
      <c r="Q150" s="310" t="s">
        <v>5105</v>
      </c>
      <c r="R150" s="309" t="s">
        <v>1194</v>
      </c>
      <c r="S150" s="310"/>
      <c r="T150" s="313" t="s">
        <v>4814</v>
      </c>
    </row>
    <row r="151" spans="1:20" s="291" customFormat="1" ht="109.5" customHeight="1">
      <c r="A151" s="307">
        <v>50</v>
      </c>
      <c r="B151" s="1336" t="s">
        <v>5122</v>
      </c>
      <c r="C151" s="1336"/>
      <c r="D151" s="308" t="s">
        <v>5123</v>
      </c>
      <c r="E151" s="309" t="s">
        <v>34</v>
      </c>
      <c r="F151" s="309">
        <v>3439</v>
      </c>
      <c r="G151" s="309">
        <v>500</v>
      </c>
      <c r="H151" s="309">
        <v>2500</v>
      </c>
      <c r="I151" s="313"/>
      <c r="J151" s="307"/>
      <c r="K151" s="310" t="s">
        <v>105</v>
      </c>
      <c r="L151" s="368">
        <v>43070</v>
      </c>
      <c r="M151" s="331"/>
      <c r="N151" s="310" t="s">
        <v>5124</v>
      </c>
      <c r="O151" s="307" t="s">
        <v>5125</v>
      </c>
      <c r="P151" s="310" t="s">
        <v>5126</v>
      </c>
      <c r="Q151" s="310"/>
      <c r="R151" s="309" t="s">
        <v>1194</v>
      </c>
      <c r="S151" s="310"/>
      <c r="T151" s="313" t="s">
        <v>4814</v>
      </c>
    </row>
    <row r="152" spans="1:20" s="297" customFormat="1" ht="168.75" customHeight="1">
      <c r="A152" s="307">
        <v>51</v>
      </c>
      <c r="B152" s="1336" t="s">
        <v>5127</v>
      </c>
      <c r="C152" s="1336"/>
      <c r="D152" s="310" t="s">
        <v>5128</v>
      </c>
      <c r="E152" s="309" t="s">
        <v>34</v>
      </c>
      <c r="F152" s="341">
        <v>2777.75</v>
      </c>
      <c r="G152" s="341"/>
      <c r="H152" s="341">
        <v>2777.75</v>
      </c>
      <c r="I152" s="341">
        <v>2777.75</v>
      </c>
      <c r="J152" s="341"/>
      <c r="K152" s="310" t="s">
        <v>105</v>
      </c>
      <c r="L152" s="368">
        <v>43070</v>
      </c>
      <c r="M152" s="367"/>
      <c r="N152" s="367" t="s">
        <v>5129</v>
      </c>
      <c r="O152" s="307" t="s">
        <v>5106</v>
      </c>
      <c r="P152" s="367" t="s">
        <v>5130</v>
      </c>
      <c r="Q152" s="367"/>
      <c r="R152" s="309" t="s">
        <v>1194</v>
      </c>
      <c r="S152" s="310"/>
      <c r="T152" s="313" t="s">
        <v>4814</v>
      </c>
    </row>
    <row r="153" spans="1:20" s="297" customFormat="1" ht="142.5" customHeight="1">
      <c r="A153" s="307">
        <v>52</v>
      </c>
      <c r="B153" s="1336" t="s">
        <v>5131</v>
      </c>
      <c r="C153" s="1336"/>
      <c r="D153" s="310" t="s">
        <v>5132</v>
      </c>
      <c r="E153" s="307" t="s">
        <v>34</v>
      </c>
      <c r="F153" s="341">
        <v>800</v>
      </c>
      <c r="G153" s="341"/>
      <c r="H153" s="341">
        <v>800</v>
      </c>
      <c r="I153" s="341">
        <v>800</v>
      </c>
      <c r="J153" s="341"/>
      <c r="K153" s="310" t="s">
        <v>105</v>
      </c>
      <c r="L153" s="368">
        <v>43070</v>
      </c>
      <c r="M153" s="367"/>
      <c r="N153" s="367" t="s">
        <v>5133</v>
      </c>
      <c r="O153" s="307" t="s">
        <v>5106</v>
      </c>
      <c r="P153" s="367" t="s">
        <v>5134</v>
      </c>
      <c r="Q153" s="310" t="s">
        <v>5105</v>
      </c>
      <c r="R153" s="309" t="s">
        <v>1194</v>
      </c>
      <c r="S153" s="310"/>
      <c r="T153" s="313" t="s">
        <v>4814</v>
      </c>
    </row>
    <row r="154" spans="1:20" ht="81.75" customHeight="1">
      <c r="A154" s="187">
        <v>53</v>
      </c>
      <c r="B154" s="1338" t="s">
        <v>5135</v>
      </c>
      <c r="C154" s="1338"/>
      <c r="D154" s="257" t="s">
        <v>5136</v>
      </c>
      <c r="E154" s="189" t="s">
        <v>34</v>
      </c>
      <c r="F154" s="271">
        <v>30000</v>
      </c>
      <c r="G154" s="271"/>
      <c r="H154" s="271"/>
      <c r="I154" s="271"/>
      <c r="J154" s="271"/>
      <c r="K154" s="257"/>
      <c r="L154" s="271"/>
      <c r="M154" s="257"/>
      <c r="N154" s="257"/>
      <c r="O154" s="271"/>
      <c r="P154" s="257"/>
      <c r="Q154" s="257"/>
      <c r="R154" s="189" t="s">
        <v>1194</v>
      </c>
      <c r="S154" s="190"/>
      <c r="T154" s="215" t="s">
        <v>4284</v>
      </c>
    </row>
    <row r="155" spans="1:20" s="164" customFormat="1" ht="25.5">
      <c r="A155" s="187"/>
      <c r="B155" s="1342" t="s">
        <v>1091</v>
      </c>
      <c r="C155" s="1342"/>
      <c r="D155" s="190"/>
      <c r="E155" s="187"/>
      <c r="F155" s="189"/>
      <c r="G155" s="244"/>
      <c r="H155" s="244"/>
      <c r="I155" s="244"/>
      <c r="J155" s="187"/>
      <c r="K155" s="190"/>
      <c r="L155" s="187"/>
      <c r="M155" s="190"/>
      <c r="N155" s="190"/>
      <c r="O155" s="187"/>
      <c r="P155" s="190"/>
      <c r="Q155" s="190"/>
      <c r="R155" s="187"/>
      <c r="S155" s="190"/>
      <c r="T155" s="229"/>
    </row>
    <row r="156" spans="1:20" s="164" customFormat="1" ht="25.5">
      <c r="A156" s="187"/>
      <c r="B156" s="1342" t="s">
        <v>1089</v>
      </c>
      <c r="C156" s="1342"/>
      <c r="D156" s="190"/>
      <c r="E156" s="187"/>
      <c r="F156" s="189"/>
      <c r="G156" s="244"/>
      <c r="H156" s="244"/>
      <c r="I156" s="244"/>
      <c r="J156" s="187"/>
      <c r="K156" s="190"/>
      <c r="L156" s="187"/>
      <c r="M156" s="190"/>
      <c r="N156" s="190"/>
      <c r="O156" s="187"/>
      <c r="P156" s="190"/>
      <c r="Q156" s="190"/>
      <c r="R156" s="187"/>
      <c r="S156" s="190"/>
      <c r="T156" s="229"/>
    </row>
    <row r="157" spans="1:20" s="164" customFormat="1" ht="25.5">
      <c r="A157" s="187"/>
      <c r="B157" s="1342" t="s">
        <v>1087</v>
      </c>
      <c r="C157" s="1342"/>
      <c r="D157" s="190"/>
      <c r="E157" s="187"/>
      <c r="F157" s="189"/>
      <c r="G157" s="244"/>
      <c r="H157" s="244"/>
      <c r="I157" s="244"/>
      <c r="J157" s="187"/>
      <c r="K157" s="190"/>
      <c r="L157" s="187"/>
      <c r="M157" s="190"/>
      <c r="N157" s="190"/>
      <c r="O157" s="187"/>
      <c r="P157" s="190"/>
      <c r="Q157" s="190"/>
      <c r="R157" s="187"/>
      <c r="S157" s="190"/>
      <c r="T157" s="229"/>
    </row>
    <row r="158" spans="1:20" s="164" customFormat="1" ht="25.5">
      <c r="A158" s="187"/>
      <c r="B158" s="1342" t="s">
        <v>5137</v>
      </c>
      <c r="C158" s="1342"/>
      <c r="D158" s="190"/>
      <c r="E158" s="187"/>
      <c r="F158" s="185">
        <f>SUM(F159)</f>
        <v>1944</v>
      </c>
      <c r="G158" s="185">
        <f>SUM(G159)</f>
        <v>50</v>
      </c>
      <c r="H158" s="185">
        <f>SUM(H159)</f>
        <v>1894</v>
      </c>
      <c r="I158" s="244"/>
      <c r="J158" s="187"/>
      <c r="K158" s="190"/>
      <c r="L158" s="187"/>
      <c r="M158" s="190"/>
      <c r="N158" s="190"/>
      <c r="O158" s="187"/>
      <c r="P158" s="190"/>
      <c r="Q158" s="190"/>
      <c r="R158" s="187"/>
      <c r="S158" s="190"/>
      <c r="T158" s="229"/>
    </row>
    <row r="159" spans="1:20" s="149" customFormat="1" ht="159.75" customHeight="1">
      <c r="A159" s="215">
        <v>54</v>
      </c>
      <c r="B159" s="1337" t="s">
        <v>5138</v>
      </c>
      <c r="C159" s="1337"/>
      <c r="D159" s="188" t="s">
        <v>5139</v>
      </c>
      <c r="E159" s="189">
        <v>2018</v>
      </c>
      <c r="F159" s="189">
        <v>1944</v>
      </c>
      <c r="G159" s="189">
        <v>50</v>
      </c>
      <c r="H159" s="189">
        <v>1894</v>
      </c>
      <c r="I159" s="189">
        <v>1894</v>
      </c>
      <c r="J159" s="189">
        <v>0</v>
      </c>
      <c r="K159" s="188" t="s">
        <v>5140</v>
      </c>
      <c r="L159" s="242" t="s">
        <v>1348</v>
      </c>
      <c r="M159" s="188" t="s">
        <v>5141</v>
      </c>
      <c r="N159" s="188" t="s">
        <v>441</v>
      </c>
      <c r="O159" s="188" t="s">
        <v>5142</v>
      </c>
      <c r="P159" s="188" t="s">
        <v>5143</v>
      </c>
      <c r="Q159" s="189" t="s">
        <v>1269</v>
      </c>
      <c r="R159" s="189" t="s">
        <v>5144</v>
      </c>
      <c r="S159" s="190"/>
      <c r="T159" s="215" t="s">
        <v>4814</v>
      </c>
    </row>
    <row r="160" spans="1:20" s="164" customFormat="1" ht="37.5" customHeight="1">
      <c r="A160" s="228" t="s">
        <v>150</v>
      </c>
      <c r="B160" s="234" t="s">
        <v>5145</v>
      </c>
      <c r="C160" s="234"/>
      <c r="D160" s="235"/>
      <c r="E160" s="201"/>
      <c r="F160" s="185">
        <f>SUM(F161:F180)</f>
        <v>205241.32</v>
      </c>
      <c r="G160" s="185">
        <f>SUM(G161:G180)</f>
        <v>6531.51</v>
      </c>
      <c r="H160" s="185">
        <f>SUM(H161:H180)</f>
        <v>100922.51000000001</v>
      </c>
      <c r="I160" s="184"/>
      <c r="J160" s="184"/>
      <c r="K160" s="186"/>
      <c r="L160" s="184"/>
      <c r="M160" s="186"/>
      <c r="N160" s="186"/>
      <c r="O160" s="184"/>
      <c r="P160" s="186"/>
      <c r="Q160" s="186"/>
      <c r="R160" s="184"/>
      <c r="S160" s="186"/>
      <c r="T160" s="247"/>
    </row>
    <row r="161" spans="1:21" ht="123.75" customHeight="1">
      <c r="A161" s="187">
        <v>55</v>
      </c>
      <c r="B161" s="1337" t="s">
        <v>5146</v>
      </c>
      <c r="C161" s="1337"/>
      <c r="D161" s="188" t="s">
        <v>5147</v>
      </c>
      <c r="E161" s="189" t="s">
        <v>34</v>
      </c>
      <c r="F161" s="189">
        <v>3300</v>
      </c>
      <c r="G161" s="189"/>
      <c r="H161" s="189">
        <v>3300</v>
      </c>
      <c r="I161" s="215">
        <v>3300</v>
      </c>
      <c r="J161" s="187"/>
      <c r="K161" s="190" t="s">
        <v>5148</v>
      </c>
      <c r="L161" s="221">
        <v>43252</v>
      </c>
      <c r="M161" s="190" t="s">
        <v>4927</v>
      </c>
      <c r="N161" s="190"/>
      <c r="O161" s="187" t="s">
        <v>4944</v>
      </c>
      <c r="P161" s="188" t="s">
        <v>5149</v>
      </c>
      <c r="Q161" s="188"/>
      <c r="R161" s="189" t="s">
        <v>1399</v>
      </c>
      <c r="S161" s="190"/>
      <c r="T161" s="215" t="s">
        <v>4814</v>
      </c>
    </row>
    <row r="162" spans="1:21" ht="125.25" customHeight="1">
      <c r="A162" s="187">
        <v>56</v>
      </c>
      <c r="B162" s="1337" t="s">
        <v>5150</v>
      </c>
      <c r="C162" s="1337"/>
      <c r="D162" s="188" t="s">
        <v>5151</v>
      </c>
      <c r="E162" s="189" t="s">
        <v>34</v>
      </c>
      <c r="F162" s="189">
        <v>2800</v>
      </c>
      <c r="G162" s="189"/>
      <c r="H162" s="189">
        <v>2800</v>
      </c>
      <c r="I162" s="187">
        <v>2800</v>
      </c>
      <c r="J162" s="187"/>
      <c r="K162" s="190" t="s">
        <v>5148</v>
      </c>
      <c r="L162" s="221">
        <v>43252</v>
      </c>
      <c r="M162" s="190" t="s">
        <v>4934</v>
      </c>
      <c r="N162" s="190"/>
      <c r="O162" s="187" t="s">
        <v>4944</v>
      </c>
      <c r="P162" s="188" t="s">
        <v>5149</v>
      </c>
      <c r="Q162" s="188"/>
      <c r="R162" s="189" t="s">
        <v>1399</v>
      </c>
      <c r="S162" s="190"/>
      <c r="T162" s="215" t="s">
        <v>4814</v>
      </c>
    </row>
    <row r="163" spans="1:21" s="165" customFormat="1" ht="117.75" customHeight="1">
      <c r="A163" s="187">
        <v>57</v>
      </c>
      <c r="B163" s="1337" t="s">
        <v>5152</v>
      </c>
      <c r="C163" s="1337"/>
      <c r="D163" s="188" t="s">
        <v>5153</v>
      </c>
      <c r="E163" s="189" t="s">
        <v>208</v>
      </c>
      <c r="F163" s="189">
        <v>4511</v>
      </c>
      <c r="G163" s="189">
        <v>100</v>
      </c>
      <c r="H163" s="189">
        <v>4411</v>
      </c>
      <c r="I163" s="215"/>
      <c r="J163" s="187">
        <v>4411</v>
      </c>
      <c r="K163" s="190" t="s">
        <v>4993</v>
      </c>
      <c r="L163" s="221">
        <v>43009</v>
      </c>
      <c r="M163" s="190" t="s">
        <v>5154</v>
      </c>
      <c r="N163" s="190" t="s">
        <v>441</v>
      </c>
      <c r="O163" s="187" t="s">
        <v>4944</v>
      </c>
      <c r="P163" s="188" t="s">
        <v>5155</v>
      </c>
      <c r="Q163" s="188"/>
      <c r="R163" s="189" t="s">
        <v>5156</v>
      </c>
      <c r="S163" s="190"/>
      <c r="T163" s="215" t="s">
        <v>4814</v>
      </c>
    </row>
    <row r="164" spans="1:21" s="150" customFormat="1" ht="127.5" customHeight="1">
      <c r="A164" s="194">
        <v>58</v>
      </c>
      <c r="B164" s="1332" t="s">
        <v>5157</v>
      </c>
      <c r="C164" s="1332"/>
      <c r="D164" s="195" t="s">
        <v>5158</v>
      </c>
      <c r="E164" s="196" t="s">
        <v>253</v>
      </c>
      <c r="F164" s="196">
        <v>36270</v>
      </c>
      <c r="G164" s="196">
        <v>30</v>
      </c>
      <c r="H164" s="196">
        <v>17970</v>
      </c>
      <c r="I164" s="196">
        <v>17970</v>
      </c>
      <c r="J164" s="196"/>
      <c r="K164" s="197" t="s">
        <v>4993</v>
      </c>
      <c r="L164" s="241">
        <v>43160</v>
      </c>
      <c r="M164" s="197" t="s">
        <v>4951</v>
      </c>
      <c r="N164" s="197" t="s">
        <v>4256</v>
      </c>
      <c r="O164" s="194" t="s">
        <v>5159</v>
      </c>
      <c r="P164" s="195" t="s">
        <v>4991</v>
      </c>
      <c r="Q164" s="195"/>
      <c r="R164" s="196" t="s">
        <v>5160</v>
      </c>
      <c r="S164" s="197"/>
      <c r="T164" s="216" t="s">
        <v>4814</v>
      </c>
    </row>
    <row r="165" spans="1:21" s="146" customFormat="1" ht="136.5" customHeight="1">
      <c r="A165" s="194">
        <v>59</v>
      </c>
      <c r="B165" s="1332" t="s">
        <v>5161</v>
      </c>
      <c r="C165" s="1332"/>
      <c r="D165" s="353" t="s">
        <v>5162</v>
      </c>
      <c r="E165" s="196" t="s">
        <v>34</v>
      </c>
      <c r="F165" s="196">
        <v>12000</v>
      </c>
      <c r="G165" s="196">
        <v>200</v>
      </c>
      <c r="H165" s="196">
        <v>11800</v>
      </c>
      <c r="I165" s="196"/>
      <c r="J165" s="196">
        <v>11800</v>
      </c>
      <c r="K165" s="197" t="s">
        <v>105</v>
      </c>
      <c r="L165" s="241">
        <v>43009</v>
      </c>
      <c r="M165" s="197" t="s">
        <v>5163</v>
      </c>
      <c r="N165" s="197" t="s">
        <v>441</v>
      </c>
      <c r="O165" s="194" t="s">
        <v>5164</v>
      </c>
      <c r="P165" s="195" t="s">
        <v>5165</v>
      </c>
      <c r="Q165" s="195"/>
      <c r="R165" s="196" t="s">
        <v>1194</v>
      </c>
      <c r="S165" s="197"/>
      <c r="T165" s="216" t="s">
        <v>4814</v>
      </c>
      <c r="U165" s="196" t="s">
        <v>1264</v>
      </c>
    </row>
    <row r="166" spans="1:21" s="146" customFormat="1" ht="138.75" customHeight="1">
      <c r="A166" s="194">
        <v>60</v>
      </c>
      <c r="B166" s="1332" t="s">
        <v>5166</v>
      </c>
      <c r="C166" s="1332"/>
      <c r="D166" s="353" t="s">
        <v>5167</v>
      </c>
      <c r="E166" s="196" t="s">
        <v>34</v>
      </c>
      <c r="F166" s="196">
        <v>20000</v>
      </c>
      <c r="G166" s="196">
        <v>270</v>
      </c>
      <c r="H166" s="196">
        <v>19730</v>
      </c>
      <c r="I166" s="196" t="s">
        <v>158</v>
      </c>
      <c r="J166" s="196">
        <v>19730</v>
      </c>
      <c r="K166" s="197" t="s">
        <v>105</v>
      </c>
      <c r="L166" s="241">
        <v>43010</v>
      </c>
      <c r="M166" s="197" t="s">
        <v>5163</v>
      </c>
      <c r="N166" s="197" t="s">
        <v>441</v>
      </c>
      <c r="O166" s="194" t="s">
        <v>5164</v>
      </c>
      <c r="P166" s="195" t="s">
        <v>5168</v>
      </c>
      <c r="Q166" s="195"/>
      <c r="R166" s="196" t="s">
        <v>1194</v>
      </c>
      <c r="S166" s="197"/>
      <c r="T166" s="216" t="s">
        <v>4814</v>
      </c>
    </row>
    <row r="167" spans="1:21" s="303" customFormat="1" ht="104.25" customHeight="1">
      <c r="A167" s="354">
        <v>61</v>
      </c>
      <c r="B167" s="1347" t="s">
        <v>5169</v>
      </c>
      <c r="C167" s="1347"/>
      <c r="D167" s="355" t="s">
        <v>5170</v>
      </c>
      <c r="E167" s="356" t="s">
        <v>88</v>
      </c>
      <c r="F167" s="356">
        <v>800</v>
      </c>
      <c r="G167" s="356"/>
      <c r="H167" s="357"/>
      <c r="I167" s="357"/>
      <c r="J167" s="369"/>
      <c r="K167" s="355" t="s">
        <v>1893</v>
      </c>
      <c r="L167" s="369"/>
      <c r="M167" s="370"/>
      <c r="N167" s="370"/>
      <c r="O167" s="369"/>
      <c r="P167" s="370"/>
      <c r="Q167" s="370"/>
      <c r="R167" s="354" t="s">
        <v>1399</v>
      </c>
      <c r="S167" s="355" t="s">
        <v>5171</v>
      </c>
      <c r="T167" s="381" t="s">
        <v>4814</v>
      </c>
    </row>
    <row r="168" spans="1:21" s="304" customFormat="1" ht="106.5" customHeight="1">
      <c r="A168" s="194">
        <v>62</v>
      </c>
      <c r="B168" s="1344" t="s">
        <v>5172</v>
      </c>
      <c r="C168" s="1344"/>
      <c r="D168" s="195" t="s">
        <v>5173</v>
      </c>
      <c r="E168" s="196" t="s">
        <v>233</v>
      </c>
      <c r="F168" s="196">
        <v>9000</v>
      </c>
      <c r="G168" s="196">
        <v>4095</v>
      </c>
      <c r="H168" s="196">
        <v>4095</v>
      </c>
      <c r="I168" s="196">
        <v>0</v>
      </c>
      <c r="J168" s="196">
        <v>0</v>
      </c>
      <c r="K168" s="195"/>
      <c r="L168" s="371" t="s">
        <v>1158</v>
      </c>
      <c r="M168" s="210"/>
      <c r="N168" s="195" t="s">
        <v>441</v>
      </c>
      <c r="O168" s="196"/>
      <c r="P168" s="195"/>
      <c r="Q168" s="195"/>
      <c r="R168" s="211" t="s">
        <v>5174</v>
      </c>
      <c r="S168" s="197"/>
      <c r="T168" s="216" t="s">
        <v>4814</v>
      </c>
    </row>
    <row r="169" spans="1:21" s="150" customFormat="1" ht="67.5">
      <c r="A169" s="194">
        <v>63</v>
      </c>
      <c r="B169" s="1332" t="s">
        <v>5175</v>
      </c>
      <c r="C169" s="1332"/>
      <c r="D169" s="195" t="s">
        <v>5176</v>
      </c>
      <c r="E169" s="196" t="s">
        <v>233</v>
      </c>
      <c r="F169" s="196">
        <v>4000</v>
      </c>
      <c r="G169" s="196"/>
      <c r="H169" s="196">
        <v>200</v>
      </c>
      <c r="I169" s="194">
        <v>200</v>
      </c>
      <c r="J169" s="194"/>
      <c r="K169" s="197" t="s">
        <v>5177</v>
      </c>
      <c r="L169" s="241">
        <v>43435</v>
      </c>
      <c r="M169" s="197" t="s">
        <v>5178</v>
      </c>
      <c r="N169" s="197"/>
      <c r="O169" s="194" t="s">
        <v>5179</v>
      </c>
      <c r="P169" s="195" t="s">
        <v>5021</v>
      </c>
      <c r="Q169" s="195"/>
      <c r="R169" s="196" t="s">
        <v>1083</v>
      </c>
      <c r="S169" s="197" t="s">
        <v>5180</v>
      </c>
      <c r="T169" s="216" t="s">
        <v>4259</v>
      </c>
    </row>
    <row r="170" spans="1:21" s="150" customFormat="1" ht="101.25" customHeight="1">
      <c r="A170" s="194">
        <v>64</v>
      </c>
      <c r="B170" s="1332" t="s">
        <v>5181</v>
      </c>
      <c r="C170" s="1332"/>
      <c r="D170" s="195" t="s">
        <v>5182</v>
      </c>
      <c r="E170" s="196" t="s">
        <v>233</v>
      </c>
      <c r="F170" s="196">
        <v>3745</v>
      </c>
      <c r="G170" s="196"/>
      <c r="H170" s="196">
        <v>200</v>
      </c>
      <c r="I170" s="194">
        <v>200</v>
      </c>
      <c r="J170" s="194"/>
      <c r="K170" s="197" t="s">
        <v>5177</v>
      </c>
      <c r="L170" s="241">
        <v>43435</v>
      </c>
      <c r="M170" s="197" t="s">
        <v>5183</v>
      </c>
      <c r="N170" s="197"/>
      <c r="O170" s="194" t="s">
        <v>1085</v>
      </c>
      <c r="P170" s="195" t="s">
        <v>5021</v>
      </c>
      <c r="Q170" s="195"/>
      <c r="R170" s="196" t="s">
        <v>1194</v>
      </c>
      <c r="S170" s="197" t="s">
        <v>5180</v>
      </c>
      <c r="T170" s="216" t="s">
        <v>4284</v>
      </c>
    </row>
    <row r="171" spans="1:21" s="150" customFormat="1" ht="67.5">
      <c r="A171" s="194">
        <v>65</v>
      </c>
      <c r="B171" s="1332" t="s">
        <v>5184</v>
      </c>
      <c r="C171" s="1332"/>
      <c r="D171" s="195" t="s">
        <v>5185</v>
      </c>
      <c r="E171" s="196" t="s">
        <v>233</v>
      </c>
      <c r="F171" s="196">
        <v>4800</v>
      </c>
      <c r="G171" s="196"/>
      <c r="H171" s="196">
        <v>200</v>
      </c>
      <c r="I171" s="194">
        <v>200</v>
      </c>
      <c r="J171" s="194"/>
      <c r="K171" s="197" t="s">
        <v>5177</v>
      </c>
      <c r="L171" s="241">
        <v>43435</v>
      </c>
      <c r="M171" s="197" t="s">
        <v>5178</v>
      </c>
      <c r="N171" s="197"/>
      <c r="O171" s="194" t="s">
        <v>5186</v>
      </c>
      <c r="P171" s="195" t="s">
        <v>5021</v>
      </c>
      <c r="Q171" s="195"/>
      <c r="R171" s="196" t="s">
        <v>1194</v>
      </c>
      <c r="S171" s="197" t="s">
        <v>5180</v>
      </c>
      <c r="T171" s="216" t="s">
        <v>4259</v>
      </c>
    </row>
    <row r="172" spans="1:21" s="150" customFormat="1" ht="90">
      <c r="A172" s="194">
        <v>66</v>
      </c>
      <c r="B172" s="1344" t="s">
        <v>5187</v>
      </c>
      <c r="C172" s="1344"/>
      <c r="D172" s="195" t="s">
        <v>5188</v>
      </c>
      <c r="E172" s="196" t="s">
        <v>88</v>
      </c>
      <c r="F172" s="196">
        <v>800</v>
      </c>
      <c r="G172" s="196"/>
      <c r="H172" s="196">
        <v>100</v>
      </c>
      <c r="I172" s="216">
        <v>100</v>
      </c>
      <c r="J172" s="194"/>
      <c r="K172" s="197" t="s">
        <v>5177</v>
      </c>
      <c r="L172" s="211">
        <v>43281</v>
      </c>
      <c r="M172" s="197" t="s">
        <v>5189</v>
      </c>
      <c r="N172" s="197" t="s">
        <v>5021</v>
      </c>
      <c r="O172" s="194" t="s">
        <v>1085</v>
      </c>
      <c r="P172" s="195" t="s">
        <v>5021</v>
      </c>
      <c r="Q172" s="195"/>
      <c r="R172" s="194" t="s">
        <v>2478</v>
      </c>
      <c r="S172" s="197" t="s">
        <v>5190</v>
      </c>
      <c r="T172" s="216" t="s">
        <v>4814</v>
      </c>
    </row>
    <row r="173" spans="1:21" s="146" customFormat="1" ht="141.75" customHeight="1">
      <c r="A173" s="194">
        <v>67</v>
      </c>
      <c r="B173" s="1344" t="s">
        <v>5191</v>
      </c>
      <c r="C173" s="1344"/>
      <c r="D173" s="210" t="s">
        <v>5192</v>
      </c>
      <c r="E173" s="196" t="s">
        <v>208</v>
      </c>
      <c r="F173" s="196">
        <v>136.51</v>
      </c>
      <c r="G173" s="196">
        <v>136.51</v>
      </c>
      <c r="H173" s="196">
        <v>136.51</v>
      </c>
      <c r="I173" s="372"/>
      <c r="J173" s="372">
        <v>136.51</v>
      </c>
      <c r="K173" s="373"/>
      <c r="L173" s="372"/>
      <c r="M173" s="373"/>
      <c r="N173" s="373"/>
      <c r="O173" s="372"/>
      <c r="P173" s="373" t="s">
        <v>5193</v>
      </c>
      <c r="Q173" s="373"/>
      <c r="R173" s="194" t="s">
        <v>1194</v>
      </c>
      <c r="S173" s="197"/>
      <c r="T173" s="216" t="s">
        <v>4814</v>
      </c>
    </row>
    <row r="174" spans="1:21" s="162" customFormat="1" ht="63" customHeight="1">
      <c r="A174" s="354">
        <v>68</v>
      </c>
      <c r="B174" s="1347" t="s">
        <v>5194</v>
      </c>
      <c r="C174" s="1347"/>
      <c r="D174" s="358" t="s">
        <v>5195</v>
      </c>
      <c r="E174" s="356" t="s">
        <v>34</v>
      </c>
      <c r="F174" s="359">
        <v>500</v>
      </c>
      <c r="G174" s="359"/>
      <c r="H174" s="359"/>
      <c r="I174" s="359"/>
      <c r="J174" s="359"/>
      <c r="K174" s="358"/>
      <c r="L174" s="359"/>
      <c r="M174" s="358"/>
      <c r="N174" s="358"/>
      <c r="O174" s="359"/>
      <c r="P174" s="358"/>
      <c r="Q174" s="358"/>
      <c r="R174" s="354" t="s">
        <v>1194</v>
      </c>
      <c r="S174" s="355"/>
      <c r="T174" s="381" t="s">
        <v>4259</v>
      </c>
    </row>
    <row r="175" spans="1:21" s="146" customFormat="1" ht="71.25" customHeight="1">
      <c r="A175" s="194">
        <v>69</v>
      </c>
      <c r="B175" s="1344" t="s">
        <v>5196</v>
      </c>
      <c r="C175" s="1344"/>
      <c r="D175" s="197" t="s">
        <v>5197</v>
      </c>
      <c r="E175" s="196" t="s">
        <v>34</v>
      </c>
      <c r="F175" s="360">
        <v>36180</v>
      </c>
      <c r="G175" s="360">
        <v>1700</v>
      </c>
      <c r="H175" s="360">
        <v>30980</v>
      </c>
      <c r="I175" s="360">
        <v>30980</v>
      </c>
      <c r="J175" s="360">
        <v>0</v>
      </c>
      <c r="K175" s="374"/>
      <c r="L175" s="360"/>
      <c r="M175" s="375"/>
      <c r="N175" s="375"/>
      <c r="O175" s="360"/>
      <c r="P175" s="375"/>
      <c r="Q175" s="375"/>
      <c r="R175" s="194" t="s">
        <v>1194</v>
      </c>
      <c r="S175" s="375" t="s">
        <v>5198</v>
      </c>
      <c r="T175" s="216" t="s">
        <v>4814</v>
      </c>
    </row>
    <row r="176" spans="1:21" s="162" customFormat="1" ht="71.25" customHeight="1">
      <c r="A176" s="354">
        <v>70</v>
      </c>
      <c r="B176" s="1347" t="s">
        <v>5199</v>
      </c>
      <c r="C176" s="1347"/>
      <c r="D176" s="361" t="s">
        <v>5200</v>
      </c>
      <c r="E176" s="362">
        <v>2017</v>
      </c>
      <c r="F176" s="362">
        <v>500</v>
      </c>
      <c r="G176" s="362"/>
      <c r="H176" s="362"/>
      <c r="I176" s="362"/>
      <c r="J176" s="362"/>
      <c r="K176" s="361"/>
      <c r="L176" s="362"/>
      <c r="M176" s="361"/>
      <c r="N176" s="361"/>
      <c r="O176" s="362"/>
      <c r="P176" s="361"/>
      <c r="Q176" s="361"/>
      <c r="R176" s="354" t="s">
        <v>1194</v>
      </c>
      <c r="S176" s="382"/>
      <c r="T176" s="381" t="s">
        <v>4259</v>
      </c>
    </row>
    <row r="177" spans="1:20" s="305" customFormat="1" ht="57" customHeight="1">
      <c r="A177" s="354">
        <v>71</v>
      </c>
      <c r="B177" s="1347" t="s">
        <v>5201</v>
      </c>
      <c r="C177" s="1347"/>
      <c r="D177" s="363" t="s">
        <v>5202</v>
      </c>
      <c r="E177" s="356" t="s">
        <v>253</v>
      </c>
      <c r="F177" s="356">
        <v>10898.81</v>
      </c>
      <c r="G177" s="356"/>
      <c r="H177" s="356"/>
      <c r="I177" s="356"/>
      <c r="J177" s="356"/>
      <c r="K177" s="376"/>
      <c r="L177" s="377"/>
      <c r="M177" s="376"/>
      <c r="N177" s="378"/>
      <c r="O177" s="379" t="s">
        <v>5203</v>
      </c>
      <c r="P177" s="363"/>
      <c r="Q177" s="363"/>
      <c r="R177" s="354" t="s">
        <v>1381</v>
      </c>
      <c r="S177" s="355"/>
      <c r="T177" s="381" t="s">
        <v>4814</v>
      </c>
    </row>
    <row r="178" spans="1:20" s="300" customFormat="1" ht="144" customHeight="1">
      <c r="A178" s="194">
        <v>72</v>
      </c>
      <c r="B178" s="1344" t="s">
        <v>5204</v>
      </c>
      <c r="C178" s="1344"/>
      <c r="D178" s="197" t="s">
        <v>5205</v>
      </c>
      <c r="E178" s="196" t="s">
        <v>253</v>
      </c>
      <c r="F178" s="196">
        <v>40000</v>
      </c>
      <c r="G178" s="196"/>
      <c r="H178" s="196">
        <v>5000</v>
      </c>
      <c r="I178" s="216"/>
      <c r="J178" s="194">
        <v>5000</v>
      </c>
      <c r="K178" s="282" t="s">
        <v>648</v>
      </c>
      <c r="L178" s="380">
        <v>43252</v>
      </c>
      <c r="M178" s="197" t="s">
        <v>5206</v>
      </c>
      <c r="N178" s="197" t="s">
        <v>5207</v>
      </c>
      <c r="O178" s="194" t="s">
        <v>5208</v>
      </c>
      <c r="P178" s="195" t="s">
        <v>5209</v>
      </c>
      <c r="Q178" s="195" t="s">
        <v>5021</v>
      </c>
      <c r="R178" s="194" t="s">
        <v>1381</v>
      </c>
      <c r="S178" s="197"/>
      <c r="T178" s="216" t="s">
        <v>4814</v>
      </c>
    </row>
    <row r="179" spans="1:20" s="162" customFormat="1" ht="78" customHeight="1">
      <c r="A179" s="354">
        <v>73</v>
      </c>
      <c r="B179" s="1347" t="s">
        <v>5210</v>
      </c>
      <c r="C179" s="1347"/>
      <c r="D179" s="355" t="s">
        <v>5211</v>
      </c>
      <c r="E179" s="354" t="s">
        <v>233</v>
      </c>
      <c r="F179" s="354">
        <v>5000</v>
      </c>
      <c r="G179" s="354"/>
      <c r="H179" s="354"/>
      <c r="I179" s="354"/>
      <c r="J179" s="354"/>
      <c r="K179" s="355"/>
      <c r="L179" s="354"/>
      <c r="M179" s="355"/>
      <c r="N179" s="355"/>
      <c r="O179" s="354"/>
      <c r="P179" s="355"/>
      <c r="Q179" s="355"/>
      <c r="R179" s="354" t="s">
        <v>1399</v>
      </c>
      <c r="S179" s="355"/>
      <c r="T179" s="381" t="s">
        <v>4814</v>
      </c>
    </row>
    <row r="180" spans="1:20" s="162" customFormat="1" ht="78" customHeight="1">
      <c r="A180" s="354">
        <v>74</v>
      </c>
      <c r="B180" s="1347" t="s">
        <v>5212</v>
      </c>
      <c r="C180" s="1347"/>
      <c r="D180" s="355" t="s">
        <v>5213</v>
      </c>
      <c r="E180" s="354">
        <v>2018</v>
      </c>
      <c r="F180" s="359">
        <v>10000</v>
      </c>
      <c r="G180" s="359"/>
      <c r="H180" s="359"/>
      <c r="I180" s="359"/>
      <c r="J180" s="359"/>
      <c r="K180" s="358"/>
      <c r="L180" s="359"/>
      <c r="M180" s="358"/>
      <c r="N180" s="358"/>
      <c r="O180" s="359"/>
      <c r="P180" s="358"/>
      <c r="Q180" s="358"/>
      <c r="R180" s="354" t="s">
        <v>1194</v>
      </c>
      <c r="S180" s="355"/>
      <c r="T180" s="381" t="s">
        <v>4814</v>
      </c>
    </row>
    <row r="181" spans="1:20" s="167" customFormat="1" ht="48" customHeight="1">
      <c r="A181" s="228" t="s">
        <v>586</v>
      </c>
      <c r="B181" s="234" t="s">
        <v>5214</v>
      </c>
      <c r="C181" s="234"/>
      <c r="D181" s="235"/>
      <c r="E181" s="201"/>
      <c r="F181" s="185">
        <f>SUM(F182:F189)</f>
        <v>28721</v>
      </c>
      <c r="G181" s="185">
        <f>SUM(G182:G189)</f>
        <v>0</v>
      </c>
      <c r="H181" s="185">
        <f>SUM(H182:H189)</f>
        <v>3621</v>
      </c>
      <c r="I181" s="184"/>
      <c r="J181" s="184"/>
      <c r="K181" s="186"/>
      <c r="L181" s="184"/>
      <c r="M181" s="186"/>
      <c r="N181" s="186"/>
      <c r="O181" s="184"/>
      <c r="P181" s="186"/>
      <c r="Q181" s="186"/>
      <c r="R181" s="184"/>
      <c r="S181" s="186"/>
      <c r="T181" s="247"/>
    </row>
    <row r="182" spans="1:20" s="297" customFormat="1" ht="123" customHeight="1">
      <c r="A182" s="307">
        <v>75</v>
      </c>
      <c r="B182" s="1336" t="s">
        <v>5215</v>
      </c>
      <c r="C182" s="1336"/>
      <c r="D182" s="310" t="s">
        <v>5216</v>
      </c>
      <c r="E182" s="309">
        <v>2018</v>
      </c>
      <c r="F182" s="309">
        <v>1200</v>
      </c>
      <c r="G182" s="309"/>
      <c r="H182" s="309">
        <v>1200</v>
      </c>
      <c r="I182" s="313">
        <v>1200</v>
      </c>
      <c r="J182" s="307"/>
      <c r="K182" s="310" t="s">
        <v>5216</v>
      </c>
      <c r="L182" s="330">
        <v>43160</v>
      </c>
      <c r="M182" s="310" t="s">
        <v>5217</v>
      </c>
      <c r="N182" s="310"/>
      <c r="O182" s="307" t="s">
        <v>5218</v>
      </c>
      <c r="P182" s="308"/>
      <c r="Q182" s="308"/>
      <c r="R182" s="309" t="s">
        <v>5219</v>
      </c>
      <c r="S182" s="310"/>
      <c r="T182" s="313" t="s">
        <v>4814</v>
      </c>
    </row>
    <row r="183" spans="1:20" s="150" customFormat="1" ht="153" customHeight="1">
      <c r="A183" s="194">
        <v>76</v>
      </c>
      <c r="B183" s="1344" t="s">
        <v>5220</v>
      </c>
      <c r="C183" s="1344"/>
      <c r="D183" s="197" t="s">
        <v>5221</v>
      </c>
      <c r="E183" s="196">
        <v>2018</v>
      </c>
      <c r="F183" s="196">
        <v>1621</v>
      </c>
      <c r="G183" s="364"/>
      <c r="H183" s="196">
        <v>1621</v>
      </c>
      <c r="I183" s="364"/>
      <c r="J183" s="364"/>
      <c r="K183" s="197" t="s">
        <v>5221</v>
      </c>
      <c r="L183" s="241">
        <v>43252</v>
      </c>
      <c r="M183" s="197" t="s">
        <v>5222</v>
      </c>
      <c r="N183" s="197" t="s">
        <v>441</v>
      </c>
      <c r="O183" s="194" t="s">
        <v>5223</v>
      </c>
      <c r="P183" s="195"/>
      <c r="Q183" s="195"/>
      <c r="R183" s="196" t="s">
        <v>5224</v>
      </c>
      <c r="S183" s="197" t="s">
        <v>5225</v>
      </c>
      <c r="T183" s="216" t="s">
        <v>4814</v>
      </c>
    </row>
    <row r="184" spans="1:20" s="306" customFormat="1" ht="77.25" customHeight="1">
      <c r="A184" s="194">
        <v>77</v>
      </c>
      <c r="B184" s="1344" t="s">
        <v>5226</v>
      </c>
      <c r="C184" s="1344"/>
      <c r="D184" s="365" t="s">
        <v>5227</v>
      </c>
      <c r="E184" s="366" t="s">
        <v>88</v>
      </c>
      <c r="F184" s="366">
        <v>2200</v>
      </c>
      <c r="G184" s="366"/>
      <c r="H184" s="366">
        <v>500</v>
      </c>
      <c r="I184" s="366">
        <v>500</v>
      </c>
      <c r="J184" s="366"/>
      <c r="K184" s="282" t="s">
        <v>5228</v>
      </c>
      <c r="L184" s="194"/>
      <c r="M184" s="210"/>
      <c r="N184" s="210"/>
      <c r="O184" s="216" t="s">
        <v>5087</v>
      </c>
      <c r="P184" s="282"/>
      <c r="Q184" s="282"/>
      <c r="R184" s="196" t="s">
        <v>1083</v>
      </c>
      <c r="S184" s="282"/>
      <c r="T184" s="216" t="s">
        <v>4814</v>
      </c>
    </row>
    <row r="185" spans="1:20" s="306" customFormat="1" ht="95.25" customHeight="1">
      <c r="A185" s="194">
        <v>78</v>
      </c>
      <c r="B185" s="1344" t="s">
        <v>5229</v>
      </c>
      <c r="C185" s="1344"/>
      <c r="D185" s="365" t="s">
        <v>5230</v>
      </c>
      <c r="E185" s="366" t="s">
        <v>88</v>
      </c>
      <c r="F185" s="216">
        <v>780</v>
      </c>
      <c r="G185" s="366"/>
      <c r="H185" s="366">
        <v>300</v>
      </c>
      <c r="I185" s="366">
        <v>300</v>
      </c>
      <c r="J185" s="366"/>
      <c r="K185" s="197" t="s">
        <v>5231</v>
      </c>
      <c r="L185" s="194"/>
      <c r="M185" s="210"/>
      <c r="N185" s="210"/>
      <c r="O185" s="216" t="s">
        <v>5087</v>
      </c>
      <c r="P185" s="282"/>
      <c r="Q185" s="282"/>
      <c r="R185" s="196" t="s">
        <v>1083</v>
      </c>
      <c r="S185" s="282"/>
      <c r="T185" s="216" t="s">
        <v>4814</v>
      </c>
    </row>
    <row r="186" spans="1:20" ht="93.75" customHeight="1">
      <c r="A186" s="187">
        <v>79</v>
      </c>
      <c r="B186" s="1338" t="s">
        <v>3058</v>
      </c>
      <c r="C186" s="1338"/>
      <c r="D186" s="190" t="s">
        <v>3059</v>
      </c>
      <c r="E186" s="264" t="s">
        <v>88</v>
      </c>
      <c r="F186" s="189">
        <v>1600</v>
      </c>
      <c r="G186" s="189"/>
      <c r="H186" s="189"/>
      <c r="I186" s="189"/>
      <c r="J186" s="189"/>
      <c r="K186" s="188"/>
      <c r="L186" s="189"/>
      <c r="M186" s="188"/>
      <c r="N186" s="188"/>
      <c r="O186" s="189"/>
      <c r="P186" s="188"/>
      <c r="Q186" s="188"/>
      <c r="R186" s="189" t="s">
        <v>1194</v>
      </c>
      <c r="S186" s="188"/>
      <c r="T186" s="215" t="s">
        <v>4259</v>
      </c>
    </row>
    <row r="187" spans="1:20" s="162" customFormat="1" ht="103.5" customHeight="1">
      <c r="A187" s="187">
        <v>80</v>
      </c>
      <c r="B187" s="1338" t="s">
        <v>5232</v>
      </c>
      <c r="C187" s="1338"/>
      <c r="D187" s="265" t="s">
        <v>5233</v>
      </c>
      <c r="E187" s="264" t="s">
        <v>253</v>
      </c>
      <c r="F187" s="264">
        <v>12000</v>
      </c>
      <c r="G187" s="264"/>
      <c r="H187" s="264"/>
      <c r="I187" s="264"/>
      <c r="J187" s="264"/>
      <c r="K187" s="265"/>
      <c r="L187" s="264"/>
      <c r="M187" s="265"/>
      <c r="N187" s="265"/>
      <c r="O187" s="264"/>
      <c r="P187" s="265"/>
      <c r="Q187" s="265"/>
      <c r="R187" s="189" t="s">
        <v>1194</v>
      </c>
      <c r="S187" s="265" t="s">
        <v>5234</v>
      </c>
      <c r="T187" s="215" t="s">
        <v>4259</v>
      </c>
    </row>
    <row r="188" spans="1:20" s="162" customFormat="1" ht="88.5" customHeight="1">
      <c r="A188" s="187">
        <v>81</v>
      </c>
      <c r="B188" s="1338" t="s">
        <v>5235</v>
      </c>
      <c r="C188" s="1338"/>
      <c r="D188" s="265" t="s">
        <v>5236</v>
      </c>
      <c r="E188" s="264">
        <v>2018</v>
      </c>
      <c r="F188" s="264">
        <v>660</v>
      </c>
      <c r="G188" s="264"/>
      <c r="H188" s="264"/>
      <c r="I188" s="264"/>
      <c r="J188" s="264"/>
      <c r="K188" s="265"/>
      <c r="L188" s="264"/>
      <c r="M188" s="265"/>
      <c r="N188" s="265"/>
      <c r="O188" s="264"/>
      <c r="P188" s="265"/>
      <c r="Q188" s="265"/>
      <c r="R188" s="189" t="s">
        <v>1194</v>
      </c>
      <c r="S188" s="265" t="s">
        <v>5234</v>
      </c>
      <c r="T188" s="215" t="s">
        <v>4259</v>
      </c>
    </row>
    <row r="189" spans="1:20" ht="177.75" customHeight="1">
      <c r="A189" s="187">
        <v>82</v>
      </c>
      <c r="B189" s="1338" t="s">
        <v>5237</v>
      </c>
      <c r="C189" s="1338"/>
      <c r="D189" s="265" t="s">
        <v>5238</v>
      </c>
      <c r="E189" s="264" t="s">
        <v>253</v>
      </c>
      <c r="F189" s="264">
        <v>8660</v>
      </c>
      <c r="G189" s="264"/>
      <c r="H189" s="264"/>
      <c r="I189" s="264"/>
      <c r="J189" s="264"/>
      <c r="K189" s="265"/>
      <c r="L189" s="264"/>
      <c r="M189" s="265"/>
      <c r="N189" s="265"/>
      <c r="O189" s="264"/>
      <c r="P189" s="265"/>
      <c r="Q189" s="265"/>
      <c r="R189" s="189" t="s">
        <v>1194</v>
      </c>
      <c r="S189" s="274"/>
      <c r="T189" s="215" t="s">
        <v>4284</v>
      </c>
    </row>
    <row r="190" spans="1:20" s="167" customFormat="1" ht="51" customHeight="1">
      <c r="A190" s="228" t="s">
        <v>1084</v>
      </c>
      <c r="B190" s="234" t="s">
        <v>5239</v>
      </c>
      <c r="C190" s="234"/>
      <c r="D190" s="235"/>
      <c r="E190" s="201"/>
      <c r="F190" s="185">
        <f>SUM(F191:F197)</f>
        <v>84329</v>
      </c>
      <c r="G190" s="185">
        <f>SUM(G191:G197)</f>
        <v>0</v>
      </c>
      <c r="H190" s="185">
        <f>SUM(H191:H197)</f>
        <v>0</v>
      </c>
      <c r="I190" s="184"/>
      <c r="J190" s="184"/>
      <c r="K190" s="186"/>
      <c r="L190" s="184"/>
      <c r="M190" s="186"/>
      <c r="N190" s="186"/>
      <c r="O190" s="184"/>
      <c r="P190" s="186"/>
      <c r="Q190" s="186"/>
      <c r="R190" s="184"/>
      <c r="S190" s="186"/>
      <c r="T190" s="247"/>
    </row>
    <row r="191" spans="1:20" s="133" customFormat="1" ht="158.25" customHeight="1">
      <c r="A191" s="187">
        <v>83</v>
      </c>
      <c r="B191" s="1338" t="s">
        <v>5240</v>
      </c>
      <c r="C191" s="1338"/>
      <c r="D191" s="190" t="s">
        <v>5241</v>
      </c>
      <c r="E191" s="187" t="s">
        <v>112</v>
      </c>
      <c r="F191" s="215">
        <v>26569</v>
      </c>
      <c r="G191" s="187"/>
      <c r="H191" s="187"/>
      <c r="I191" s="187"/>
      <c r="J191" s="187"/>
      <c r="K191" s="190"/>
      <c r="L191" s="187"/>
      <c r="M191" s="190"/>
      <c r="N191" s="190"/>
      <c r="O191" s="187"/>
      <c r="P191" s="190"/>
      <c r="Q191" s="190"/>
      <c r="R191" s="187" t="s">
        <v>1399</v>
      </c>
      <c r="S191" s="190" t="s">
        <v>5242</v>
      </c>
      <c r="T191" s="215" t="s">
        <v>4814</v>
      </c>
    </row>
    <row r="192" spans="1:20" s="133" customFormat="1" ht="120" customHeight="1">
      <c r="A192" s="187">
        <v>84</v>
      </c>
      <c r="B192" s="1338" t="s">
        <v>5243</v>
      </c>
      <c r="C192" s="1338"/>
      <c r="D192" s="190" t="s">
        <v>5244</v>
      </c>
      <c r="E192" s="187" t="s">
        <v>112</v>
      </c>
      <c r="F192" s="187">
        <v>9291</v>
      </c>
      <c r="G192" s="187"/>
      <c r="H192" s="187"/>
      <c r="I192" s="187"/>
      <c r="J192" s="187"/>
      <c r="K192" s="190"/>
      <c r="L192" s="187"/>
      <c r="M192" s="190"/>
      <c r="N192" s="190"/>
      <c r="O192" s="187"/>
      <c r="P192" s="190"/>
      <c r="Q192" s="190"/>
      <c r="R192" s="189" t="s">
        <v>1083</v>
      </c>
      <c r="S192" s="223"/>
      <c r="T192" s="215" t="s">
        <v>4814</v>
      </c>
    </row>
    <row r="193" spans="1:21" ht="110.25" customHeight="1">
      <c r="A193" s="187">
        <v>85</v>
      </c>
      <c r="B193" s="1338" t="s">
        <v>5245</v>
      </c>
      <c r="C193" s="1338"/>
      <c r="D193" s="188" t="s">
        <v>5246</v>
      </c>
      <c r="E193" s="187" t="s">
        <v>112</v>
      </c>
      <c r="F193" s="189">
        <v>28000</v>
      </c>
      <c r="G193" s="187"/>
      <c r="H193" s="187"/>
      <c r="I193" s="187"/>
      <c r="J193" s="187"/>
      <c r="K193" s="190"/>
      <c r="L193" s="187"/>
      <c r="M193" s="190"/>
      <c r="N193" s="190"/>
      <c r="O193" s="187"/>
      <c r="P193" s="190"/>
      <c r="Q193" s="190"/>
      <c r="R193" s="189" t="s">
        <v>1194</v>
      </c>
      <c r="S193" s="190"/>
      <c r="T193" s="215" t="s">
        <v>4814</v>
      </c>
    </row>
    <row r="194" spans="1:21" s="133" customFormat="1" ht="121.5" customHeight="1">
      <c r="A194" s="187">
        <v>86</v>
      </c>
      <c r="B194" s="1338" t="s">
        <v>5247</v>
      </c>
      <c r="C194" s="1338"/>
      <c r="D194" s="190" t="s">
        <v>5248</v>
      </c>
      <c r="E194" s="187" t="s">
        <v>112</v>
      </c>
      <c r="F194" s="187">
        <v>5904</v>
      </c>
      <c r="G194" s="187"/>
      <c r="H194" s="187"/>
      <c r="I194" s="187"/>
      <c r="J194" s="187"/>
      <c r="K194" s="190"/>
      <c r="L194" s="187"/>
      <c r="M194" s="190"/>
      <c r="N194" s="190"/>
      <c r="O194" s="187"/>
      <c r="P194" s="190"/>
      <c r="Q194" s="190"/>
      <c r="R194" s="187" t="s">
        <v>1381</v>
      </c>
      <c r="S194" s="223"/>
      <c r="T194" s="215" t="s">
        <v>4814</v>
      </c>
    </row>
    <row r="195" spans="1:21" s="133" customFormat="1" ht="107.25" customHeight="1">
      <c r="A195" s="187">
        <v>87</v>
      </c>
      <c r="B195" s="1338" t="s">
        <v>5249</v>
      </c>
      <c r="C195" s="1338"/>
      <c r="D195" s="190" t="s">
        <v>5250</v>
      </c>
      <c r="E195" s="187" t="s">
        <v>112</v>
      </c>
      <c r="F195" s="187">
        <v>3000</v>
      </c>
      <c r="G195" s="187"/>
      <c r="H195" s="187"/>
      <c r="I195" s="187"/>
      <c r="J195" s="187"/>
      <c r="K195" s="190"/>
      <c r="L195" s="187"/>
      <c r="M195" s="190"/>
      <c r="N195" s="190"/>
      <c r="O195" s="187"/>
      <c r="P195" s="190"/>
      <c r="Q195" s="190"/>
      <c r="R195" s="187" t="s">
        <v>1415</v>
      </c>
      <c r="S195" s="223"/>
      <c r="T195" s="215" t="s">
        <v>4814</v>
      </c>
    </row>
    <row r="196" spans="1:21" s="133" customFormat="1" ht="129" customHeight="1">
      <c r="A196" s="187">
        <v>88</v>
      </c>
      <c r="B196" s="1338" t="s">
        <v>5251</v>
      </c>
      <c r="C196" s="1338"/>
      <c r="D196" s="190" t="s">
        <v>5252</v>
      </c>
      <c r="E196" s="187" t="s">
        <v>112</v>
      </c>
      <c r="F196" s="187">
        <v>8100</v>
      </c>
      <c r="G196" s="187"/>
      <c r="H196" s="187"/>
      <c r="I196" s="187"/>
      <c r="J196" s="187"/>
      <c r="K196" s="190"/>
      <c r="L196" s="187"/>
      <c r="M196" s="190"/>
      <c r="N196" s="190"/>
      <c r="O196" s="187"/>
      <c r="P196" s="190"/>
      <c r="Q196" s="190"/>
      <c r="R196" s="187" t="s">
        <v>1180</v>
      </c>
      <c r="S196" s="190" t="s">
        <v>5253</v>
      </c>
      <c r="T196" s="215" t="s">
        <v>4814</v>
      </c>
    </row>
    <row r="197" spans="1:21" s="133" customFormat="1" ht="133.5" customHeight="1">
      <c r="A197" s="187">
        <v>89</v>
      </c>
      <c r="B197" s="1338" t="s">
        <v>5254</v>
      </c>
      <c r="C197" s="1338"/>
      <c r="D197" s="190" t="s">
        <v>5255</v>
      </c>
      <c r="E197" s="187" t="s">
        <v>112</v>
      </c>
      <c r="F197" s="187">
        <v>3465</v>
      </c>
      <c r="G197" s="187"/>
      <c r="H197" s="187"/>
      <c r="I197" s="187"/>
      <c r="J197" s="187"/>
      <c r="K197" s="190"/>
      <c r="L197" s="187"/>
      <c r="M197" s="190"/>
      <c r="N197" s="190"/>
      <c r="O197" s="187"/>
      <c r="P197" s="190"/>
      <c r="Q197" s="190"/>
      <c r="R197" s="187" t="s">
        <v>1556</v>
      </c>
      <c r="S197" s="223"/>
      <c r="T197" s="215" t="s">
        <v>4814</v>
      </c>
    </row>
    <row r="198" spans="1:21" s="167" customFormat="1" ht="47.25" customHeight="1">
      <c r="A198" s="228" t="s">
        <v>1086</v>
      </c>
      <c r="B198" s="1343" t="s">
        <v>5256</v>
      </c>
      <c r="C198" s="1343"/>
      <c r="D198" s="235"/>
      <c r="E198" s="201"/>
      <c r="F198" s="185">
        <f>SUM(F199:F201)</f>
        <v>37262</v>
      </c>
      <c r="G198" s="185">
        <f>SUM(G199:G201)</f>
        <v>12650</v>
      </c>
      <c r="H198" s="185">
        <f>SUM(H199:H201)</f>
        <v>9462</v>
      </c>
      <c r="I198" s="184"/>
      <c r="J198" s="184"/>
      <c r="K198" s="186"/>
      <c r="L198" s="184"/>
      <c r="M198" s="186"/>
      <c r="N198" s="186"/>
      <c r="O198" s="184"/>
      <c r="P198" s="186"/>
      <c r="Q198" s="186"/>
      <c r="R198" s="184"/>
      <c r="S198" s="186"/>
      <c r="T198" s="247"/>
    </row>
    <row r="199" spans="1:21" s="147" customFormat="1" ht="119.25" customHeight="1">
      <c r="A199" s="187">
        <v>90</v>
      </c>
      <c r="B199" s="1338" t="s">
        <v>5257</v>
      </c>
      <c r="C199" s="190" t="s">
        <v>5258</v>
      </c>
      <c r="D199" s="190" t="s">
        <v>5259</v>
      </c>
      <c r="E199" s="189">
        <v>2018</v>
      </c>
      <c r="F199" s="189">
        <v>1962</v>
      </c>
      <c r="G199" s="187"/>
      <c r="H199" s="187">
        <v>1962</v>
      </c>
      <c r="I199" s="187"/>
      <c r="J199" s="187"/>
      <c r="K199" s="190" t="s">
        <v>5260</v>
      </c>
      <c r="L199" s="221">
        <v>43160</v>
      </c>
      <c r="M199" s="190"/>
      <c r="N199" s="190" t="s">
        <v>5261</v>
      </c>
      <c r="O199" s="187"/>
      <c r="P199" s="190"/>
      <c r="Q199" s="190"/>
      <c r="R199" s="187" t="s">
        <v>4112</v>
      </c>
      <c r="S199" s="186"/>
      <c r="T199" s="228" t="s">
        <v>4814</v>
      </c>
    </row>
    <row r="200" spans="1:21" s="167" customFormat="1" ht="135" customHeight="1">
      <c r="A200" s="187">
        <v>91</v>
      </c>
      <c r="B200" s="1338"/>
      <c r="C200" s="188" t="s">
        <v>5262</v>
      </c>
      <c r="D200" s="188" t="s">
        <v>5263</v>
      </c>
      <c r="E200" s="189" t="s">
        <v>532</v>
      </c>
      <c r="F200" s="189">
        <v>26000</v>
      </c>
      <c r="G200" s="189">
        <v>12650</v>
      </c>
      <c r="H200" s="189">
        <v>1500</v>
      </c>
      <c r="I200" s="189">
        <v>0</v>
      </c>
      <c r="J200" s="189">
        <v>1500</v>
      </c>
      <c r="K200" s="188" t="s">
        <v>5264</v>
      </c>
      <c r="L200" s="189" t="s">
        <v>36</v>
      </c>
      <c r="M200" s="188" t="s">
        <v>5265</v>
      </c>
      <c r="N200" s="188" t="s">
        <v>5266</v>
      </c>
      <c r="O200" s="189" t="s">
        <v>1089</v>
      </c>
      <c r="P200" s="188" t="s">
        <v>5267</v>
      </c>
      <c r="Q200" s="188" t="s">
        <v>5021</v>
      </c>
      <c r="R200" s="189" t="s">
        <v>1415</v>
      </c>
      <c r="S200" s="188"/>
      <c r="T200" s="215" t="s">
        <v>4814</v>
      </c>
    </row>
    <row r="201" spans="1:21" s="138" customFormat="1" ht="127.5" customHeight="1">
      <c r="A201" s="187">
        <v>92</v>
      </c>
      <c r="B201" s="1338"/>
      <c r="C201" s="188" t="s">
        <v>5268</v>
      </c>
      <c r="D201" s="188" t="s">
        <v>5269</v>
      </c>
      <c r="E201" s="189" t="s">
        <v>253</v>
      </c>
      <c r="F201" s="189">
        <v>9300</v>
      </c>
      <c r="G201" s="189"/>
      <c r="H201" s="189">
        <v>6000</v>
      </c>
      <c r="I201" s="189">
        <v>0</v>
      </c>
      <c r="J201" s="189">
        <v>6000</v>
      </c>
      <c r="K201" s="188" t="s">
        <v>5270</v>
      </c>
      <c r="L201" s="242" t="s">
        <v>5271</v>
      </c>
      <c r="M201" s="188" t="s">
        <v>5272</v>
      </c>
      <c r="N201" s="188" t="s">
        <v>4256</v>
      </c>
      <c r="O201" s="189"/>
      <c r="P201" s="188" t="s">
        <v>5273</v>
      </c>
      <c r="Q201" s="188"/>
      <c r="R201" s="189" t="s">
        <v>5274</v>
      </c>
      <c r="S201" s="188"/>
      <c r="T201" s="215" t="s">
        <v>4814</v>
      </c>
    </row>
    <row r="202" spans="1:21" s="167" customFormat="1" ht="47.25" customHeight="1">
      <c r="A202" s="228" t="s">
        <v>1088</v>
      </c>
      <c r="B202" s="234" t="s">
        <v>5275</v>
      </c>
      <c r="C202" s="234"/>
      <c r="D202" s="235"/>
      <c r="E202" s="201"/>
      <c r="F202" s="185">
        <f>SUM(F203:F207)</f>
        <v>100500.84</v>
      </c>
      <c r="G202" s="185">
        <f>SUM(G203:G207)</f>
        <v>13220</v>
      </c>
      <c r="H202" s="185">
        <f>SUM(H203:H207)</f>
        <v>26470.639999999999</v>
      </c>
      <c r="I202" s="184"/>
      <c r="J202" s="184"/>
      <c r="K202" s="186"/>
      <c r="L202" s="184"/>
      <c r="M202" s="186"/>
      <c r="N202" s="186"/>
      <c r="O202" s="184"/>
      <c r="P202" s="186"/>
      <c r="Q202" s="186"/>
      <c r="R202" s="184"/>
      <c r="S202" s="186"/>
      <c r="T202" s="247"/>
    </row>
    <row r="203" spans="1:21" s="138" customFormat="1" ht="141" customHeight="1">
      <c r="A203" s="187">
        <v>93</v>
      </c>
      <c r="B203" s="1338" t="s">
        <v>3024</v>
      </c>
      <c r="C203" s="1338"/>
      <c r="D203" s="188" t="s">
        <v>3025</v>
      </c>
      <c r="E203" s="189" t="s">
        <v>253</v>
      </c>
      <c r="F203" s="189">
        <v>26000</v>
      </c>
      <c r="G203" s="189"/>
      <c r="H203" s="189">
        <v>100</v>
      </c>
      <c r="I203" s="189">
        <v>100</v>
      </c>
      <c r="J203" s="189"/>
      <c r="K203" s="188" t="s">
        <v>5276</v>
      </c>
      <c r="L203" s="208"/>
      <c r="M203" s="209"/>
      <c r="N203" s="188" t="s">
        <v>4256</v>
      </c>
      <c r="O203" s="189"/>
      <c r="P203" s="188"/>
      <c r="Q203" s="188"/>
      <c r="R203" s="189" t="s">
        <v>5277</v>
      </c>
      <c r="S203" s="188"/>
      <c r="T203" s="215" t="s">
        <v>4814</v>
      </c>
    </row>
    <row r="204" spans="1:21" s="138" customFormat="1" ht="208.5" customHeight="1">
      <c r="A204" s="187">
        <v>94</v>
      </c>
      <c r="B204" s="1338" t="s">
        <v>3036</v>
      </c>
      <c r="C204" s="1338"/>
      <c r="D204" s="188" t="s">
        <v>5278</v>
      </c>
      <c r="E204" s="189" t="s">
        <v>253</v>
      </c>
      <c r="F204" s="189">
        <v>700</v>
      </c>
      <c r="G204" s="189"/>
      <c r="H204" s="189"/>
      <c r="I204" s="189"/>
      <c r="J204" s="189"/>
      <c r="K204" s="188" t="s">
        <v>645</v>
      </c>
      <c r="L204" s="189"/>
      <c r="M204" s="188"/>
      <c r="N204" s="188" t="s">
        <v>4256</v>
      </c>
      <c r="O204" s="189"/>
      <c r="P204" s="188"/>
      <c r="Q204" s="188"/>
      <c r="R204" s="189" t="s">
        <v>5279</v>
      </c>
      <c r="S204" s="188"/>
      <c r="T204" s="215" t="s">
        <v>4814</v>
      </c>
    </row>
    <row r="205" spans="1:21" s="138" customFormat="1" ht="74.25" customHeight="1">
      <c r="A205" s="187">
        <v>95</v>
      </c>
      <c r="B205" s="1338" t="s">
        <v>5280</v>
      </c>
      <c r="C205" s="1338"/>
      <c r="D205" s="265" t="s">
        <v>5281</v>
      </c>
      <c r="E205" s="264" t="s">
        <v>34</v>
      </c>
      <c r="F205" s="264">
        <v>4000</v>
      </c>
      <c r="G205" s="264"/>
      <c r="H205" s="264"/>
      <c r="I205" s="264"/>
      <c r="J205" s="264"/>
      <c r="K205" s="265"/>
      <c r="L205" s="264"/>
      <c r="M205" s="265"/>
      <c r="N205" s="265"/>
      <c r="O205" s="264"/>
      <c r="P205" s="265"/>
      <c r="Q205" s="265"/>
      <c r="R205" s="189" t="s">
        <v>1194</v>
      </c>
      <c r="S205" s="283" t="s">
        <v>5282</v>
      </c>
      <c r="T205" s="215" t="s">
        <v>4814</v>
      </c>
    </row>
    <row r="206" spans="1:21" s="300" customFormat="1" ht="102" customHeight="1">
      <c r="A206" s="194">
        <v>96</v>
      </c>
      <c r="B206" s="1332" t="s">
        <v>5283</v>
      </c>
      <c r="C206" s="1332"/>
      <c r="D206" s="195" t="s">
        <v>5284</v>
      </c>
      <c r="E206" s="196" t="s">
        <v>253</v>
      </c>
      <c r="F206" s="196">
        <v>17148.04</v>
      </c>
      <c r="G206" s="196">
        <v>220</v>
      </c>
      <c r="H206" s="196">
        <v>13870.64</v>
      </c>
      <c r="I206" s="196">
        <v>0</v>
      </c>
      <c r="J206" s="196">
        <v>13870.64</v>
      </c>
      <c r="K206" s="328" t="s">
        <v>5285</v>
      </c>
      <c r="L206" s="222" t="s">
        <v>1158</v>
      </c>
      <c r="M206" s="328" t="s">
        <v>5286</v>
      </c>
      <c r="N206" s="328" t="s">
        <v>5287</v>
      </c>
      <c r="O206" s="241" t="s">
        <v>5288</v>
      </c>
      <c r="P206" s="328" t="s">
        <v>5289</v>
      </c>
      <c r="Q206" s="195" t="s">
        <v>5021</v>
      </c>
      <c r="R206" s="194" t="s">
        <v>1381</v>
      </c>
      <c r="S206" s="197" t="s">
        <v>5290</v>
      </c>
      <c r="T206" s="216" t="s">
        <v>4814</v>
      </c>
      <c r="U206" s="300" t="s">
        <v>4903</v>
      </c>
    </row>
    <row r="207" spans="1:21" s="169" customFormat="1" ht="173.25" customHeight="1">
      <c r="A207" s="187">
        <v>97</v>
      </c>
      <c r="B207" s="1337" t="s">
        <v>5291</v>
      </c>
      <c r="C207" s="1337"/>
      <c r="D207" s="188" t="s">
        <v>5292</v>
      </c>
      <c r="E207" s="189" t="s">
        <v>599</v>
      </c>
      <c r="F207" s="189">
        <v>52652.800000000003</v>
      </c>
      <c r="G207" s="189">
        <v>13000</v>
      </c>
      <c r="H207" s="189">
        <v>12500</v>
      </c>
      <c r="I207" s="187">
        <v>0</v>
      </c>
      <c r="J207" s="187">
        <v>12500</v>
      </c>
      <c r="K207" s="190" t="s">
        <v>653</v>
      </c>
      <c r="L207" s="221">
        <v>43070</v>
      </c>
      <c r="M207" s="190" t="s">
        <v>647</v>
      </c>
      <c r="N207" s="190" t="s">
        <v>654</v>
      </c>
      <c r="O207" s="187" t="s">
        <v>5293</v>
      </c>
      <c r="P207" s="190" t="s">
        <v>5294</v>
      </c>
      <c r="Q207" s="188" t="s">
        <v>5295</v>
      </c>
      <c r="R207" s="187" t="s">
        <v>1415</v>
      </c>
      <c r="S207" s="190" t="s">
        <v>5296</v>
      </c>
      <c r="T207" s="215" t="s">
        <v>4814</v>
      </c>
    </row>
    <row r="208" spans="1:21" s="167" customFormat="1" ht="40.5" customHeight="1">
      <c r="A208" s="228" t="s">
        <v>1090</v>
      </c>
      <c r="B208" s="234" t="s">
        <v>5297</v>
      </c>
      <c r="C208" s="234"/>
      <c r="D208" s="235"/>
      <c r="E208" s="201"/>
      <c r="F208" s="185">
        <f>SUM(F209:F212)</f>
        <v>15000</v>
      </c>
      <c r="G208" s="185">
        <f>SUM(G209:G212)</f>
        <v>0</v>
      </c>
      <c r="H208" s="185">
        <f>SUM(H209:H212)</f>
        <v>0</v>
      </c>
      <c r="I208" s="184"/>
      <c r="J208" s="184"/>
      <c r="K208" s="186"/>
      <c r="L208" s="184"/>
      <c r="M208" s="186"/>
      <c r="N208" s="186"/>
      <c r="O208" s="184"/>
      <c r="P208" s="186"/>
      <c r="Q208" s="186"/>
      <c r="R208" s="184"/>
      <c r="S208" s="186"/>
      <c r="T208" s="247"/>
    </row>
    <row r="209" spans="1:20" ht="135.75" customHeight="1">
      <c r="A209" s="187">
        <v>98</v>
      </c>
      <c r="B209" s="1338" t="s">
        <v>5298</v>
      </c>
      <c r="C209" s="1338"/>
      <c r="D209" s="190" t="s">
        <v>5299</v>
      </c>
      <c r="E209" s="187">
        <v>2018</v>
      </c>
      <c r="F209" s="189">
        <v>2500</v>
      </c>
      <c r="G209" s="244"/>
      <c r="H209" s="244"/>
      <c r="I209" s="244"/>
      <c r="J209" s="187"/>
      <c r="K209" s="190"/>
      <c r="L209" s="187"/>
      <c r="M209" s="190"/>
      <c r="N209" s="190"/>
      <c r="O209" s="187"/>
      <c r="P209" s="190"/>
      <c r="Q209" s="190"/>
      <c r="R209" s="189" t="s">
        <v>5069</v>
      </c>
      <c r="S209" s="190" t="s">
        <v>5300</v>
      </c>
      <c r="T209" s="189" t="s">
        <v>4814</v>
      </c>
    </row>
    <row r="210" spans="1:20" s="136" customFormat="1" ht="150.75" customHeight="1">
      <c r="A210" s="187">
        <v>99</v>
      </c>
      <c r="B210" s="1337" t="s">
        <v>5301</v>
      </c>
      <c r="C210" s="1337"/>
      <c r="D210" s="188" t="s">
        <v>5302</v>
      </c>
      <c r="E210" s="187">
        <v>2018</v>
      </c>
      <c r="F210" s="189">
        <v>5000</v>
      </c>
      <c r="G210" s="189"/>
      <c r="H210" s="189"/>
      <c r="I210" s="189"/>
      <c r="J210" s="189"/>
      <c r="K210" s="188"/>
      <c r="L210" s="202" t="s">
        <v>646</v>
      </c>
      <c r="M210" s="203"/>
      <c r="N210" s="204"/>
      <c r="O210" s="207"/>
      <c r="P210" s="204"/>
      <c r="Q210" s="204"/>
      <c r="R210" s="189" t="s">
        <v>1399</v>
      </c>
      <c r="S210" s="188" t="s">
        <v>5303</v>
      </c>
      <c r="T210" s="215" t="s">
        <v>4814</v>
      </c>
    </row>
    <row r="211" spans="1:20" s="136" customFormat="1" ht="150.75" customHeight="1">
      <c r="A211" s="187">
        <v>100</v>
      </c>
      <c r="B211" s="1337" t="s">
        <v>5304</v>
      </c>
      <c r="C211" s="1337"/>
      <c r="D211" s="188" t="s">
        <v>5305</v>
      </c>
      <c r="E211" s="187">
        <v>2018</v>
      </c>
      <c r="F211" s="189">
        <v>2500</v>
      </c>
      <c r="G211" s="189"/>
      <c r="H211" s="189"/>
      <c r="I211" s="189"/>
      <c r="J211" s="189"/>
      <c r="K211" s="188"/>
      <c r="L211" s="202" t="s">
        <v>646</v>
      </c>
      <c r="M211" s="203"/>
      <c r="N211" s="204"/>
      <c r="O211" s="207"/>
      <c r="P211" s="204"/>
      <c r="Q211" s="204"/>
      <c r="R211" s="189" t="s">
        <v>1083</v>
      </c>
      <c r="S211" s="188" t="s">
        <v>5303</v>
      </c>
      <c r="T211" s="215" t="s">
        <v>4814</v>
      </c>
    </row>
    <row r="212" spans="1:20" s="136" customFormat="1" ht="150.75" customHeight="1">
      <c r="A212" s="187">
        <v>101</v>
      </c>
      <c r="B212" s="1337" t="s">
        <v>5306</v>
      </c>
      <c r="C212" s="1337"/>
      <c r="D212" s="188" t="s">
        <v>5302</v>
      </c>
      <c r="E212" s="187">
        <v>2018</v>
      </c>
      <c r="F212" s="189">
        <v>5000</v>
      </c>
      <c r="G212" s="189"/>
      <c r="H212" s="189"/>
      <c r="I212" s="189"/>
      <c r="J212" s="189"/>
      <c r="K212" s="188"/>
      <c r="L212" s="202" t="s">
        <v>646</v>
      </c>
      <c r="M212" s="203"/>
      <c r="N212" s="204"/>
      <c r="O212" s="207"/>
      <c r="P212" s="204"/>
      <c r="Q212" s="204"/>
      <c r="R212" s="189" t="s">
        <v>1194</v>
      </c>
      <c r="S212" s="188" t="s">
        <v>5303</v>
      </c>
      <c r="T212" s="215" t="s">
        <v>4814</v>
      </c>
    </row>
    <row r="213" spans="1:20" s="167" customFormat="1" ht="45" customHeight="1">
      <c r="A213" s="228" t="s">
        <v>1092</v>
      </c>
      <c r="B213" s="234" t="s">
        <v>5307</v>
      </c>
      <c r="C213" s="234"/>
      <c r="D213" s="235"/>
      <c r="E213" s="201"/>
      <c r="F213" s="185">
        <f>SUM(F214:F216)</f>
        <v>3328.66</v>
      </c>
      <c r="G213" s="185">
        <f>SUM(G214:G216)</f>
        <v>590</v>
      </c>
      <c r="H213" s="185">
        <f>SUM(H214:H216)</f>
        <v>2738.66</v>
      </c>
      <c r="I213" s="184"/>
      <c r="J213" s="184"/>
      <c r="K213" s="186"/>
      <c r="L213" s="184"/>
      <c r="M213" s="186"/>
      <c r="N213" s="186"/>
      <c r="O213" s="184"/>
      <c r="P213" s="186"/>
      <c r="Q213" s="186"/>
      <c r="R213" s="184"/>
      <c r="S213" s="186"/>
      <c r="T213" s="247"/>
    </row>
    <row r="214" spans="1:20" s="297" customFormat="1" ht="120" customHeight="1">
      <c r="A214" s="307">
        <v>102</v>
      </c>
      <c r="B214" s="1335" t="s">
        <v>5308</v>
      </c>
      <c r="C214" s="1335"/>
      <c r="D214" s="308" t="s">
        <v>5309</v>
      </c>
      <c r="E214" s="309" t="s">
        <v>34</v>
      </c>
      <c r="F214" s="309">
        <v>661</v>
      </c>
      <c r="G214" s="309">
        <v>50</v>
      </c>
      <c r="H214" s="309">
        <v>611</v>
      </c>
      <c r="I214" s="307">
        <v>611</v>
      </c>
      <c r="J214" s="307">
        <v>0</v>
      </c>
      <c r="K214" s="310" t="s">
        <v>5310</v>
      </c>
      <c r="L214" s="344" t="s">
        <v>1348</v>
      </c>
      <c r="M214" s="310"/>
      <c r="N214" s="310" t="s">
        <v>5311</v>
      </c>
      <c r="O214" s="307" t="s">
        <v>5312</v>
      </c>
      <c r="P214" s="308" t="s">
        <v>5313</v>
      </c>
      <c r="Q214" s="308" t="s">
        <v>5314</v>
      </c>
      <c r="R214" s="309" t="s">
        <v>5315</v>
      </c>
      <c r="S214" s="310"/>
      <c r="T214" s="313" t="s">
        <v>4814</v>
      </c>
    </row>
    <row r="215" spans="1:20" s="297" customFormat="1" ht="110.25" customHeight="1">
      <c r="A215" s="307">
        <v>103</v>
      </c>
      <c r="B215" s="1335" t="s">
        <v>5316</v>
      </c>
      <c r="C215" s="1335"/>
      <c r="D215" s="308" t="s">
        <v>5317</v>
      </c>
      <c r="E215" s="309" t="s">
        <v>34</v>
      </c>
      <c r="F215" s="309">
        <v>1843.66</v>
      </c>
      <c r="G215" s="309">
        <v>300</v>
      </c>
      <c r="H215" s="309">
        <v>1543.66</v>
      </c>
      <c r="I215" s="307">
        <v>1543.66</v>
      </c>
      <c r="J215" s="307"/>
      <c r="K215" s="310" t="s">
        <v>105</v>
      </c>
      <c r="L215" s="344" t="s">
        <v>1355</v>
      </c>
      <c r="M215" s="310"/>
      <c r="N215" s="310" t="s">
        <v>5318</v>
      </c>
      <c r="O215" s="307" t="s">
        <v>5319</v>
      </c>
      <c r="P215" s="308" t="s">
        <v>5320</v>
      </c>
      <c r="Q215" s="308" t="s">
        <v>5314</v>
      </c>
      <c r="R215" s="309" t="s">
        <v>5321</v>
      </c>
      <c r="S215" s="310"/>
      <c r="T215" s="313" t="s">
        <v>4814</v>
      </c>
    </row>
    <row r="216" spans="1:20" s="297" customFormat="1" ht="121.5" customHeight="1">
      <c r="A216" s="307">
        <v>104</v>
      </c>
      <c r="B216" s="1335" t="s">
        <v>5322</v>
      </c>
      <c r="C216" s="1335"/>
      <c r="D216" s="308" t="s">
        <v>5323</v>
      </c>
      <c r="E216" s="309" t="s">
        <v>34</v>
      </c>
      <c r="F216" s="309">
        <v>824</v>
      </c>
      <c r="G216" s="309">
        <v>240</v>
      </c>
      <c r="H216" s="309">
        <v>584</v>
      </c>
      <c r="I216" s="313">
        <v>584</v>
      </c>
      <c r="J216" s="307">
        <v>0</v>
      </c>
      <c r="K216" s="308" t="s">
        <v>5324</v>
      </c>
      <c r="L216" s="344" t="s">
        <v>5325</v>
      </c>
      <c r="M216" s="319" t="s">
        <v>5326</v>
      </c>
      <c r="N216" s="319" t="s">
        <v>5327</v>
      </c>
      <c r="O216" s="319" t="s">
        <v>5328</v>
      </c>
      <c r="P216" s="308" t="s">
        <v>5329</v>
      </c>
      <c r="Q216" s="308" t="s">
        <v>5021</v>
      </c>
      <c r="R216" s="309" t="s">
        <v>5330</v>
      </c>
      <c r="S216" s="310"/>
      <c r="T216" s="313" t="s">
        <v>4814</v>
      </c>
    </row>
    <row r="217" spans="1:20" s="170" customFormat="1" ht="54" customHeight="1">
      <c r="A217" s="184" t="s">
        <v>5331</v>
      </c>
      <c r="B217" s="1342" t="s">
        <v>5332</v>
      </c>
      <c r="C217" s="1342"/>
      <c r="D217" s="1342"/>
      <c r="E217" s="229"/>
      <c r="F217" s="185">
        <f>SUM(F218:F220)</f>
        <v>4000</v>
      </c>
      <c r="G217" s="185">
        <f>SUM(G218:G220)</f>
        <v>0</v>
      </c>
      <c r="H217" s="185">
        <f>SUM(H218:H220)</f>
        <v>0</v>
      </c>
      <c r="I217" s="229"/>
      <c r="J217" s="229"/>
      <c r="K217" s="279"/>
      <c r="L217" s="187"/>
      <c r="M217" s="279"/>
      <c r="N217" s="279"/>
      <c r="O217" s="229"/>
      <c r="P217" s="279"/>
      <c r="Q217" s="279"/>
      <c r="R217" s="229"/>
      <c r="S217" s="279"/>
      <c r="T217" s="229"/>
    </row>
    <row r="218" spans="1:20" s="138" customFormat="1" ht="129" customHeight="1">
      <c r="A218" s="187">
        <v>105</v>
      </c>
      <c r="B218" s="1337" t="s">
        <v>5333</v>
      </c>
      <c r="C218" s="1337"/>
      <c r="D218" s="275" t="s">
        <v>5334</v>
      </c>
      <c r="E218" s="187" t="s">
        <v>253</v>
      </c>
      <c r="F218" s="187">
        <v>1500</v>
      </c>
      <c r="G218" s="187"/>
      <c r="H218" s="187"/>
      <c r="I218" s="187"/>
      <c r="J218" s="187"/>
      <c r="K218" s="190"/>
      <c r="L218" s="187"/>
      <c r="M218" s="190"/>
      <c r="N218" s="190"/>
      <c r="O218" s="187"/>
      <c r="P218" s="190"/>
      <c r="Q218" s="190"/>
      <c r="R218" s="189" t="s">
        <v>1399</v>
      </c>
      <c r="S218" s="190"/>
      <c r="T218" s="215" t="s">
        <v>4814</v>
      </c>
    </row>
    <row r="219" spans="1:20" s="138" customFormat="1" ht="135" customHeight="1">
      <c r="A219" s="187">
        <v>106</v>
      </c>
      <c r="B219" s="1337" t="s">
        <v>5335</v>
      </c>
      <c r="C219" s="1337"/>
      <c r="D219" s="275" t="s">
        <v>5336</v>
      </c>
      <c r="E219" s="187" t="s">
        <v>253</v>
      </c>
      <c r="F219" s="187">
        <v>1000</v>
      </c>
      <c r="G219" s="187"/>
      <c r="H219" s="187"/>
      <c r="I219" s="187"/>
      <c r="J219" s="187"/>
      <c r="K219" s="190"/>
      <c r="L219" s="187"/>
      <c r="M219" s="190"/>
      <c r="N219" s="190"/>
      <c r="O219" s="187"/>
      <c r="P219" s="190"/>
      <c r="Q219" s="190"/>
      <c r="R219" s="189" t="s">
        <v>1083</v>
      </c>
      <c r="S219" s="190"/>
      <c r="T219" s="215" t="s">
        <v>4814</v>
      </c>
    </row>
    <row r="220" spans="1:20" s="138" customFormat="1" ht="123.75" customHeight="1">
      <c r="A220" s="187">
        <v>107</v>
      </c>
      <c r="B220" s="1337" t="s">
        <v>5337</v>
      </c>
      <c r="C220" s="1337"/>
      <c r="D220" s="275" t="s">
        <v>5338</v>
      </c>
      <c r="E220" s="187" t="s">
        <v>253</v>
      </c>
      <c r="F220" s="187">
        <v>1500</v>
      </c>
      <c r="G220" s="187"/>
      <c r="H220" s="187"/>
      <c r="I220" s="187"/>
      <c r="J220" s="187"/>
      <c r="K220" s="190"/>
      <c r="L220" s="187"/>
      <c r="M220" s="190"/>
      <c r="N220" s="190"/>
      <c r="O220" s="187"/>
      <c r="P220" s="190"/>
      <c r="Q220" s="190"/>
      <c r="R220" s="187" t="s">
        <v>1194</v>
      </c>
      <c r="S220" s="190"/>
      <c r="T220" s="215" t="s">
        <v>4814</v>
      </c>
    </row>
    <row r="221" spans="1:20" s="170" customFormat="1" ht="67.5" customHeight="1">
      <c r="A221" s="184" t="s">
        <v>5339</v>
      </c>
      <c r="B221" s="1342" t="s">
        <v>5340</v>
      </c>
      <c r="C221" s="1342"/>
      <c r="D221" s="1342"/>
      <c r="E221" s="229"/>
      <c r="F221" s="185">
        <f>SUM(F222:F223)</f>
        <v>1000</v>
      </c>
      <c r="G221" s="185">
        <f>SUM(G222:G223)</f>
        <v>0</v>
      </c>
      <c r="H221" s="185">
        <f>SUM(H222:H223)</f>
        <v>0</v>
      </c>
      <c r="I221" s="229"/>
      <c r="J221" s="229"/>
      <c r="K221" s="279"/>
      <c r="L221" s="187"/>
      <c r="M221" s="279"/>
      <c r="N221" s="279"/>
      <c r="O221" s="229"/>
      <c r="P221" s="279"/>
      <c r="Q221" s="279"/>
      <c r="R221" s="229"/>
      <c r="S221" s="279"/>
      <c r="T221" s="229"/>
    </row>
    <row r="222" spans="1:20" s="171" customFormat="1" ht="79.5" customHeight="1">
      <c r="A222" s="187">
        <v>108</v>
      </c>
      <c r="B222" s="1337" t="s">
        <v>5341</v>
      </c>
      <c r="C222" s="1337"/>
      <c r="D222" s="188" t="s">
        <v>5342</v>
      </c>
      <c r="E222" s="187" t="s">
        <v>88</v>
      </c>
      <c r="F222" s="189">
        <v>1000</v>
      </c>
      <c r="G222" s="189"/>
      <c r="H222" s="189"/>
      <c r="I222" s="189"/>
      <c r="J222" s="189"/>
      <c r="K222" s="190" t="s">
        <v>1893</v>
      </c>
      <c r="L222" s="215"/>
      <c r="M222" s="223"/>
      <c r="N222" s="217"/>
      <c r="O222" s="187"/>
      <c r="P222" s="188"/>
      <c r="Q222" s="188"/>
      <c r="R222" s="189" t="s">
        <v>1399</v>
      </c>
      <c r="S222" s="190"/>
      <c r="T222" s="215" t="s">
        <v>4814</v>
      </c>
    </row>
    <row r="223" spans="1:20" s="171" customFormat="1" ht="147.75" customHeight="1">
      <c r="A223" s="187">
        <v>109</v>
      </c>
      <c r="B223" s="1337" t="s">
        <v>712</v>
      </c>
      <c r="C223" s="1337"/>
      <c r="D223" s="188" t="s">
        <v>5343</v>
      </c>
      <c r="E223" s="187" t="s">
        <v>253</v>
      </c>
      <c r="F223" s="189"/>
      <c r="G223" s="189"/>
      <c r="H223" s="189"/>
      <c r="I223" s="189"/>
      <c r="J223" s="189"/>
      <c r="K223" s="223"/>
      <c r="L223" s="215"/>
      <c r="M223" s="223"/>
      <c r="N223" s="217"/>
      <c r="O223" s="187"/>
      <c r="P223" s="188"/>
      <c r="Q223" s="188"/>
      <c r="R223" s="189" t="s">
        <v>5344</v>
      </c>
      <c r="S223" s="190"/>
      <c r="T223" s="215" t="s">
        <v>4814</v>
      </c>
    </row>
    <row r="224" spans="1:20" s="167" customFormat="1" ht="41.25" customHeight="1">
      <c r="A224" s="184" t="s">
        <v>4284</v>
      </c>
      <c r="B224" s="1342" t="s">
        <v>5345</v>
      </c>
      <c r="C224" s="1342"/>
      <c r="D224" s="186" t="s">
        <v>5346</v>
      </c>
      <c r="E224" s="184"/>
      <c r="F224" s="185">
        <f>SUM(F225:F267)</f>
        <v>1110598.77064</v>
      </c>
      <c r="G224" s="185"/>
      <c r="H224" s="185">
        <f>SUM(H227:H267)</f>
        <v>0</v>
      </c>
      <c r="I224" s="201"/>
      <c r="J224" s="184"/>
      <c r="K224" s="186"/>
      <c r="L224" s="184"/>
      <c r="M224" s="186"/>
      <c r="N224" s="186"/>
      <c r="O224" s="184"/>
      <c r="P224" s="186"/>
      <c r="Q224" s="186"/>
      <c r="R224" s="184"/>
      <c r="S224" s="186"/>
      <c r="T224" s="247"/>
    </row>
    <row r="225" spans="1:20" ht="110.25" customHeight="1">
      <c r="A225" s="187">
        <v>1</v>
      </c>
      <c r="B225" s="1340" t="s">
        <v>5347</v>
      </c>
      <c r="C225" s="1341"/>
      <c r="D225" s="190" t="s">
        <v>5348</v>
      </c>
      <c r="E225" s="189">
        <v>2018</v>
      </c>
      <c r="F225" s="189">
        <f>(2700*60+1000*50)*700/10000</f>
        <v>14840</v>
      </c>
      <c r="G225" s="244"/>
      <c r="H225" s="244"/>
      <c r="I225" s="244"/>
      <c r="J225" s="187"/>
      <c r="K225" s="190"/>
      <c r="L225" s="187"/>
      <c r="M225" s="190"/>
      <c r="N225" s="190"/>
      <c r="O225" s="187"/>
      <c r="P225" s="190"/>
      <c r="Q225" s="190"/>
      <c r="R225" s="189" t="s">
        <v>1399</v>
      </c>
      <c r="S225" s="190"/>
      <c r="T225" s="189" t="s">
        <v>4814</v>
      </c>
    </row>
    <row r="226" spans="1:20" ht="96.75" customHeight="1">
      <c r="A226" s="187">
        <v>2</v>
      </c>
      <c r="B226" s="1340" t="s">
        <v>5349</v>
      </c>
      <c r="C226" s="1341"/>
      <c r="D226" s="190" t="s">
        <v>5350</v>
      </c>
      <c r="E226" s="189">
        <v>2018</v>
      </c>
      <c r="F226" s="189">
        <f>2300*60*700/10000</f>
        <v>9660</v>
      </c>
      <c r="G226" s="244"/>
      <c r="H226" s="244"/>
      <c r="I226" s="244"/>
      <c r="J226" s="187"/>
      <c r="K226" s="190"/>
      <c r="L226" s="187"/>
      <c r="M226" s="190"/>
      <c r="N226" s="190"/>
      <c r="O226" s="187"/>
      <c r="P226" s="190"/>
      <c r="Q226" s="190"/>
      <c r="R226" s="189" t="s">
        <v>1399</v>
      </c>
      <c r="S226" s="190"/>
      <c r="T226" s="189" t="s">
        <v>4814</v>
      </c>
    </row>
    <row r="227" spans="1:20" s="155" customFormat="1" ht="119.25" customHeight="1">
      <c r="A227" s="187">
        <v>3</v>
      </c>
      <c r="B227" s="1338" t="s">
        <v>2866</v>
      </c>
      <c r="C227" s="1338"/>
      <c r="D227" s="190" t="s">
        <v>2867</v>
      </c>
      <c r="E227" s="187" t="s">
        <v>253</v>
      </c>
      <c r="F227" s="187">
        <v>94360</v>
      </c>
      <c r="G227" s="187"/>
      <c r="H227" s="187"/>
      <c r="I227" s="187"/>
      <c r="J227" s="189"/>
      <c r="K227" s="190"/>
      <c r="L227" s="187"/>
      <c r="M227" s="190" t="s">
        <v>99</v>
      </c>
      <c r="N227" s="190" t="s">
        <v>4251</v>
      </c>
      <c r="O227" s="215" t="s">
        <v>1082</v>
      </c>
      <c r="P227" s="188"/>
      <c r="Q227" s="188"/>
      <c r="R227" s="189" t="s">
        <v>1399</v>
      </c>
      <c r="S227" s="190"/>
      <c r="T227" s="189"/>
    </row>
    <row r="228" spans="1:20" s="146" customFormat="1" ht="144" customHeight="1">
      <c r="A228" s="187">
        <v>4</v>
      </c>
      <c r="B228" s="1338" t="s">
        <v>5351</v>
      </c>
      <c r="C228" s="1338"/>
      <c r="D228" s="190" t="s">
        <v>5066</v>
      </c>
      <c r="E228" s="187" t="s">
        <v>253</v>
      </c>
      <c r="F228" s="189">
        <v>8094</v>
      </c>
      <c r="G228" s="244"/>
      <c r="H228" s="244"/>
      <c r="I228" s="244"/>
      <c r="J228" s="187"/>
      <c r="K228" s="190"/>
      <c r="L228" s="187"/>
      <c r="M228" s="190"/>
      <c r="N228" s="190"/>
      <c r="O228" s="187"/>
      <c r="P228" s="190"/>
      <c r="Q228" s="190"/>
      <c r="R228" s="189" t="s">
        <v>1820</v>
      </c>
      <c r="S228" s="190" t="s">
        <v>5352</v>
      </c>
      <c r="T228" s="189"/>
    </row>
    <row r="229" spans="1:20" ht="107.25" customHeight="1">
      <c r="A229" s="187">
        <v>5</v>
      </c>
      <c r="B229" s="1338" t="s">
        <v>5353</v>
      </c>
      <c r="C229" s="1338"/>
      <c r="D229" s="190" t="s">
        <v>5099</v>
      </c>
      <c r="E229" s="187" t="s">
        <v>253</v>
      </c>
      <c r="F229" s="189">
        <v>34400</v>
      </c>
      <c r="G229" s="244"/>
      <c r="H229" s="244"/>
      <c r="I229" s="244"/>
      <c r="J229" s="187"/>
      <c r="K229" s="190"/>
      <c r="L229" s="187"/>
      <c r="M229" s="190"/>
      <c r="N229" s="190"/>
      <c r="O229" s="187"/>
      <c r="P229" s="190"/>
      <c r="Q229" s="190"/>
      <c r="R229" s="189" t="s">
        <v>5354</v>
      </c>
      <c r="S229" s="190"/>
      <c r="T229" s="189"/>
    </row>
    <row r="230" spans="1:20" s="173" customFormat="1" ht="106.5" customHeight="1">
      <c r="A230" s="187">
        <v>6</v>
      </c>
      <c r="B230" s="1338" t="s">
        <v>4255</v>
      </c>
      <c r="C230" s="190" t="s">
        <v>2935</v>
      </c>
      <c r="D230" s="188" t="s">
        <v>2936</v>
      </c>
      <c r="E230" s="189" t="s">
        <v>883</v>
      </c>
      <c r="F230" s="189">
        <v>150000</v>
      </c>
      <c r="G230" s="189"/>
      <c r="H230" s="189"/>
      <c r="I230" s="189"/>
      <c r="J230" s="189"/>
      <c r="K230" s="188"/>
      <c r="L230" s="189"/>
      <c r="M230" s="188"/>
      <c r="N230" s="188" t="s">
        <v>4256</v>
      </c>
      <c r="O230" s="189" t="s">
        <v>4189</v>
      </c>
      <c r="P230" s="188"/>
      <c r="Q230" s="190" t="s">
        <v>4257</v>
      </c>
      <c r="R230" s="189" t="s">
        <v>1399</v>
      </c>
      <c r="S230" s="190" t="s">
        <v>5355</v>
      </c>
      <c r="T230" s="189"/>
    </row>
    <row r="231" spans="1:20" ht="126" customHeight="1">
      <c r="A231" s="187">
        <v>7</v>
      </c>
      <c r="B231" s="1338"/>
      <c r="C231" s="190" t="s">
        <v>2899</v>
      </c>
      <c r="D231" s="188" t="s">
        <v>4262</v>
      </c>
      <c r="E231" s="189" t="s">
        <v>883</v>
      </c>
      <c r="F231" s="189">
        <v>122973</v>
      </c>
      <c r="G231" s="189"/>
      <c r="H231" s="189"/>
      <c r="I231" s="189"/>
      <c r="J231" s="189"/>
      <c r="K231" s="188"/>
      <c r="L231" s="189"/>
      <c r="M231" s="188"/>
      <c r="N231" s="188"/>
      <c r="O231" s="189" t="s">
        <v>4189</v>
      </c>
      <c r="P231" s="188"/>
      <c r="Q231" s="188"/>
      <c r="R231" s="187" t="s">
        <v>1399</v>
      </c>
      <c r="S231" s="190" t="s">
        <v>4264</v>
      </c>
      <c r="T231" s="189"/>
    </row>
    <row r="232" spans="1:20" s="155" customFormat="1" ht="134.25" customHeight="1">
      <c r="A232" s="187">
        <v>8</v>
      </c>
      <c r="B232" s="1338"/>
      <c r="C232" s="190" t="s">
        <v>4266</v>
      </c>
      <c r="D232" s="190" t="s">
        <v>4267</v>
      </c>
      <c r="E232" s="189" t="s">
        <v>883</v>
      </c>
      <c r="F232" s="187">
        <v>44878</v>
      </c>
      <c r="G232" s="187"/>
      <c r="H232" s="187"/>
      <c r="I232" s="187"/>
      <c r="J232" s="187"/>
      <c r="K232" s="190"/>
      <c r="L232" s="189"/>
      <c r="M232" s="190"/>
      <c r="N232" s="188" t="s">
        <v>4256</v>
      </c>
      <c r="O232" s="189" t="s">
        <v>4189</v>
      </c>
      <c r="P232" s="190" t="s">
        <v>4268</v>
      </c>
      <c r="Q232" s="190" t="s">
        <v>4257</v>
      </c>
      <c r="R232" s="187" t="s">
        <v>1399</v>
      </c>
      <c r="S232" s="190" t="s">
        <v>5355</v>
      </c>
      <c r="T232" s="189"/>
    </row>
    <row r="233" spans="1:20" s="146" customFormat="1" ht="139.5" customHeight="1">
      <c r="A233" s="187">
        <v>9</v>
      </c>
      <c r="B233" s="1338"/>
      <c r="C233" s="190" t="s">
        <v>4269</v>
      </c>
      <c r="D233" s="190" t="s">
        <v>4270</v>
      </c>
      <c r="E233" s="189" t="s">
        <v>883</v>
      </c>
      <c r="F233" s="187">
        <v>39140</v>
      </c>
      <c r="G233" s="187"/>
      <c r="H233" s="187"/>
      <c r="I233" s="187"/>
      <c r="J233" s="187"/>
      <c r="K233" s="190"/>
      <c r="L233" s="189"/>
      <c r="M233" s="190"/>
      <c r="N233" s="188" t="s">
        <v>4256</v>
      </c>
      <c r="O233" s="189" t="s">
        <v>4189</v>
      </c>
      <c r="P233" s="190" t="s">
        <v>4268</v>
      </c>
      <c r="Q233" s="190" t="s">
        <v>4257</v>
      </c>
      <c r="R233" s="187" t="s">
        <v>1399</v>
      </c>
      <c r="S233" s="190" t="s">
        <v>5355</v>
      </c>
      <c r="T233" s="189"/>
    </row>
    <row r="234" spans="1:20" ht="137.25" customHeight="1">
      <c r="A234" s="187">
        <v>10</v>
      </c>
      <c r="B234" s="1338"/>
      <c r="C234" s="190" t="s">
        <v>4271</v>
      </c>
      <c r="D234" s="190" t="s">
        <v>4272</v>
      </c>
      <c r="E234" s="189" t="s">
        <v>883</v>
      </c>
      <c r="F234" s="187">
        <v>26298</v>
      </c>
      <c r="G234" s="187"/>
      <c r="H234" s="187"/>
      <c r="I234" s="187"/>
      <c r="J234" s="187"/>
      <c r="K234" s="190"/>
      <c r="L234" s="189"/>
      <c r="M234" s="190"/>
      <c r="N234" s="188" t="s">
        <v>4256</v>
      </c>
      <c r="O234" s="189" t="s">
        <v>4189</v>
      </c>
      <c r="P234" s="190" t="s">
        <v>4268</v>
      </c>
      <c r="Q234" s="190" t="s">
        <v>4257</v>
      </c>
      <c r="R234" s="187" t="s">
        <v>1399</v>
      </c>
      <c r="S234" s="190" t="s">
        <v>5355</v>
      </c>
      <c r="T234" s="189"/>
    </row>
    <row r="235" spans="1:20" s="155" customFormat="1" ht="139.5" customHeight="1">
      <c r="A235" s="187">
        <v>11</v>
      </c>
      <c r="B235" s="1338"/>
      <c r="C235" s="190" t="s">
        <v>4273</v>
      </c>
      <c r="D235" s="190" t="s">
        <v>4274</v>
      </c>
      <c r="E235" s="189" t="s">
        <v>883</v>
      </c>
      <c r="F235" s="187">
        <v>23844</v>
      </c>
      <c r="G235" s="187"/>
      <c r="H235" s="187"/>
      <c r="I235" s="187"/>
      <c r="J235" s="187"/>
      <c r="K235" s="190"/>
      <c r="L235" s="189"/>
      <c r="M235" s="190"/>
      <c r="N235" s="188" t="s">
        <v>4256</v>
      </c>
      <c r="O235" s="189" t="s">
        <v>4189</v>
      </c>
      <c r="P235" s="190" t="s">
        <v>4268</v>
      </c>
      <c r="Q235" s="190" t="s">
        <v>4257</v>
      </c>
      <c r="R235" s="187" t="s">
        <v>1399</v>
      </c>
      <c r="S235" s="190" t="s">
        <v>5355</v>
      </c>
      <c r="T235" s="189"/>
    </row>
    <row r="236" spans="1:20" ht="129" customHeight="1">
      <c r="A236" s="187">
        <v>12</v>
      </c>
      <c r="B236" s="1338"/>
      <c r="C236" s="190" t="s">
        <v>4275</v>
      </c>
      <c r="D236" s="190" t="s">
        <v>4276</v>
      </c>
      <c r="E236" s="189" t="s">
        <v>883</v>
      </c>
      <c r="F236" s="187">
        <v>10840</v>
      </c>
      <c r="G236" s="187"/>
      <c r="H236" s="187"/>
      <c r="I236" s="187"/>
      <c r="J236" s="187"/>
      <c r="K236" s="190"/>
      <c r="L236" s="189"/>
      <c r="M236" s="190"/>
      <c r="N236" s="188" t="s">
        <v>4256</v>
      </c>
      <c r="O236" s="189" t="s">
        <v>4189</v>
      </c>
      <c r="P236" s="190" t="s">
        <v>4268</v>
      </c>
      <c r="Q236" s="190" t="s">
        <v>4257</v>
      </c>
      <c r="R236" s="187" t="s">
        <v>1399</v>
      </c>
      <c r="S236" s="190" t="s">
        <v>5355</v>
      </c>
      <c r="T236" s="189"/>
    </row>
    <row r="237" spans="1:20" s="146" customFormat="1" ht="92.25" customHeight="1">
      <c r="A237" s="187">
        <v>13</v>
      </c>
      <c r="B237" s="1338"/>
      <c r="C237" s="190" t="s">
        <v>4279</v>
      </c>
      <c r="D237" s="190" t="s">
        <v>4280</v>
      </c>
      <c r="E237" s="189" t="s">
        <v>883</v>
      </c>
      <c r="F237" s="187">
        <v>2350</v>
      </c>
      <c r="G237" s="187"/>
      <c r="H237" s="187"/>
      <c r="I237" s="187"/>
      <c r="J237" s="187"/>
      <c r="K237" s="190"/>
      <c r="L237" s="187"/>
      <c r="M237" s="190"/>
      <c r="N237" s="190" t="s">
        <v>4281</v>
      </c>
      <c r="O237" s="187" t="s">
        <v>4189</v>
      </c>
      <c r="P237" s="190" t="s">
        <v>4282</v>
      </c>
      <c r="Q237" s="190"/>
      <c r="R237" s="187" t="s">
        <v>1399</v>
      </c>
      <c r="S237" s="190" t="s">
        <v>5356</v>
      </c>
      <c r="T237" s="189"/>
    </row>
    <row r="238" spans="1:20" ht="66.75" customHeight="1">
      <c r="A238" s="187">
        <v>14</v>
      </c>
      <c r="B238" s="1338" t="s">
        <v>5357</v>
      </c>
      <c r="C238" s="1338"/>
      <c r="D238" s="276" t="s">
        <v>5358</v>
      </c>
      <c r="E238" s="189" t="s">
        <v>253</v>
      </c>
      <c r="F238" s="277">
        <v>1800</v>
      </c>
      <c r="G238" s="277"/>
      <c r="H238" s="277"/>
      <c r="I238" s="277"/>
      <c r="J238" s="277"/>
      <c r="K238" s="276"/>
      <c r="L238" s="277"/>
      <c r="M238" s="276"/>
      <c r="N238" s="276"/>
      <c r="O238" s="277"/>
      <c r="P238" s="276"/>
      <c r="Q238" s="276"/>
      <c r="R238" s="189" t="s">
        <v>1399</v>
      </c>
      <c r="S238" s="190"/>
      <c r="T238" s="189"/>
    </row>
    <row r="239" spans="1:20" ht="111.75" customHeight="1">
      <c r="A239" s="187">
        <v>15</v>
      </c>
      <c r="B239" s="1338" t="s">
        <v>5359</v>
      </c>
      <c r="C239" s="1338"/>
      <c r="D239" s="190" t="s">
        <v>5360</v>
      </c>
      <c r="E239" s="189" t="s">
        <v>253</v>
      </c>
      <c r="F239" s="187">
        <v>5320</v>
      </c>
      <c r="G239" s="187"/>
      <c r="H239" s="187"/>
      <c r="I239" s="187"/>
      <c r="J239" s="187"/>
      <c r="K239" s="190"/>
      <c r="L239" s="208"/>
      <c r="M239" s="209"/>
      <c r="N239" s="190" t="s">
        <v>441</v>
      </c>
      <c r="O239" s="187"/>
      <c r="P239" s="190"/>
      <c r="Q239" s="190"/>
      <c r="R239" s="189" t="s">
        <v>1399</v>
      </c>
      <c r="S239" s="190" t="s">
        <v>2804</v>
      </c>
      <c r="T239" s="189"/>
    </row>
    <row r="240" spans="1:20" ht="113.25" customHeight="1">
      <c r="A240" s="187">
        <v>16</v>
      </c>
      <c r="B240" s="1340" t="s">
        <v>5361</v>
      </c>
      <c r="C240" s="1341"/>
      <c r="D240" s="190" t="s">
        <v>5362</v>
      </c>
      <c r="E240" s="189">
        <v>2018</v>
      </c>
      <c r="F240" s="189">
        <f>(2300*60+580*35)*700/10000</f>
        <v>11081</v>
      </c>
      <c r="G240" s="244"/>
      <c r="H240" s="244"/>
      <c r="I240" s="244"/>
      <c r="J240" s="187"/>
      <c r="K240" s="190"/>
      <c r="L240" s="187"/>
      <c r="M240" s="190"/>
      <c r="N240" s="190"/>
      <c r="O240" s="187"/>
      <c r="P240" s="190"/>
      <c r="Q240" s="190"/>
      <c r="R240" s="189" t="s">
        <v>2894</v>
      </c>
      <c r="S240" s="190"/>
      <c r="T240" s="189" t="s">
        <v>4814</v>
      </c>
    </row>
    <row r="241" spans="1:20" ht="116.25" customHeight="1">
      <c r="A241" s="187">
        <v>17</v>
      </c>
      <c r="B241" s="1338" t="s">
        <v>5363</v>
      </c>
      <c r="C241" s="1338"/>
      <c r="D241" s="188" t="s">
        <v>5364</v>
      </c>
      <c r="E241" s="189" t="s">
        <v>253</v>
      </c>
      <c r="F241" s="189">
        <v>73237</v>
      </c>
      <c r="G241" s="189"/>
      <c r="H241" s="189"/>
      <c r="I241" s="189"/>
      <c r="J241" s="189"/>
      <c r="K241" s="188"/>
      <c r="L241" s="208"/>
      <c r="M241" s="209"/>
      <c r="N241" s="188" t="s">
        <v>5365</v>
      </c>
      <c r="O241" s="189"/>
      <c r="P241" s="188"/>
      <c r="Q241" s="188"/>
      <c r="R241" s="189" t="s">
        <v>1083</v>
      </c>
      <c r="S241" s="190" t="s">
        <v>5366</v>
      </c>
      <c r="T241" s="215"/>
    </row>
    <row r="242" spans="1:20" ht="66" customHeight="1">
      <c r="A242" s="187">
        <v>18</v>
      </c>
      <c r="B242" s="1338" t="s">
        <v>5367</v>
      </c>
      <c r="C242" s="1338"/>
      <c r="D242" s="190" t="s">
        <v>5368</v>
      </c>
      <c r="E242" s="189" t="s">
        <v>253</v>
      </c>
      <c r="F242" s="189">
        <v>13150</v>
      </c>
      <c r="G242" s="244"/>
      <c r="H242" s="244"/>
      <c r="I242" s="244"/>
      <c r="J242" s="187"/>
      <c r="K242" s="190"/>
      <c r="L242" s="187"/>
      <c r="M242" s="190"/>
      <c r="N242" s="190"/>
      <c r="O242" s="187"/>
      <c r="P242" s="190"/>
      <c r="Q242" s="190"/>
      <c r="R242" s="187" t="s">
        <v>1083</v>
      </c>
      <c r="S242" s="190" t="s">
        <v>5369</v>
      </c>
      <c r="T242" s="189"/>
    </row>
    <row r="243" spans="1:20" ht="112.5" customHeight="1">
      <c r="A243" s="187">
        <v>19</v>
      </c>
      <c r="B243" s="1338" t="s">
        <v>5370</v>
      </c>
      <c r="C243" s="1338"/>
      <c r="D243" s="278" t="s">
        <v>5371</v>
      </c>
      <c r="E243" s="189" t="s">
        <v>253</v>
      </c>
      <c r="F243" s="189">
        <f>17320+6000</f>
        <v>23320</v>
      </c>
      <c r="G243" s="244"/>
      <c r="H243" s="244"/>
      <c r="I243" s="244"/>
      <c r="J243" s="187"/>
      <c r="K243" s="190"/>
      <c r="L243" s="187"/>
      <c r="M243" s="190"/>
      <c r="N243" s="190"/>
      <c r="O243" s="187"/>
      <c r="P243" s="190"/>
      <c r="Q243" s="190"/>
      <c r="R243" s="187" t="s">
        <v>1083</v>
      </c>
      <c r="S243" s="285" t="s">
        <v>5372</v>
      </c>
      <c r="T243" s="215"/>
    </row>
    <row r="244" spans="1:20" s="154" customFormat="1" ht="83.25" customHeight="1">
      <c r="A244" s="187">
        <v>20</v>
      </c>
      <c r="B244" s="1338" t="s">
        <v>5373</v>
      </c>
      <c r="C244" s="1338"/>
      <c r="D244" s="190" t="s">
        <v>5374</v>
      </c>
      <c r="E244" s="189" t="s">
        <v>253</v>
      </c>
      <c r="F244" s="189">
        <v>26165</v>
      </c>
      <c r="G244" s="244"/>
      <c r="H244" s="244"/>
      <c r="I244" s="244"/>
      <c r="J244" s="187"/>
      <c r="K244" s="190"/>
      <c r="L244" s="187"/>
      <c r="M244" s="190"/>
      <c r="N244" s="190"/>
      <c r="O244" s="187"/>
      <c r="P244" s="190"/>
      <c r="Q244" s="190"/>
      <c r="R244" s="187" t="s">
        <v>1083</v>
      </c>
      <c r="S244" s="190"/>
      <c r="T244" s="215"/>
    </row>
    <row r="245" spans="1:20" s="156" customFormat="1" ht="81" customHeight="1">
      <c r="A245" s="187">
        <v>21</v>
      </c>
      <c r="B245" s="1338" t="s">
        <v>2877</v>
      </c>
      <c r="C245" s="1338"/>
      <c r="D245" s="188" t="s">
        <v>5375</v>
      </c>
      <c r="E245" s="189" t="s">
        <v>253</v>
      </c>
      <c r="F245" s="189">
        <v>11729</v>
      </c>
      <c r="G245" s="189"/>
      <c r="H245" s="189"/>
      <c r="I245" s="189"/>
      <c r="J245" s="187"/>
      <c r="K245" s="209"/>
      <c r="L245" s="187"/>
      <c r="M245" s="223"/>
      <c r="N245" s="188"/>
      <c r="O245" s="215" t="s">
        <v>5087</v>
      </c>
      <c r="P245" s="188"/>
      <c r="Q245" s="188"/>
      <c r="R245" s="189" t="s">
        <v>1083</v>
      </c>
      <c r="S245" s="223"/>
      <c r="T245" s="215"/>
    </row>
    <row r="246" spans="1:20" s="156" customFormat="1" ht="81" customHeight="1">
      <c r="A246" s="187">
        <v>22</v>
      </c>
      <c r="B246" s="1338" t="s">
        <v>5376</v>
      </c>
      <c r="C246" s="1338"/>
      <c r="D246" s="188" t="s">
        <v>5377</v>
      </c>
      <c r="E246" s="189" t="s">
        <v>253</v>
      </c>
      <c r="F246" s="189">
        <v>15396</v>
      </c>
      <c r="G246" s="189"/>
      <c r="H246" s="189"/>
      <c r="I246" s="189"/>
      <c r="J246" s="187"/>
      <c r="K246" s="209"/>
      <c r="L246" s="187"/>
      <c r="M246" s="223"/>
      <c r="N246" s="188"/>
      <c r="O246" s="215" t="s">
        <v>5087</v>
      </c>
      <c r="P246" s="188"/>
      <c r="Q246" s="188"/>
      <c r="R246" s="189" t="s">
        <v>1083</v>
      </c>
      <c r="S246" s="223"/>
      <c r="T246" s="215"/>
    </row>
    <row r="247" spans="1:20" s="155" customFormat="1" ht="105.75" customHeight="1">
      <c r="A247" s="187">
        <v>23</v>
      </c>
      <c r="B247" s="1338" t="s">
        <v>5378</v>
      </c>
      <c r="C247" s="1338"/>
      <c r="D247" s="188" t="s">
        <v>5379</v>
      </c>
      <c r="E247" s="189" t="s">
        <v>253</v>
      </c>
      <c r="F247" s="189">
        <v>56430</v>
      </c>
      <c r="G247" s="189"/>
      <c r="H247" s="189"/>
      <c r="I247" s="189"/>
      <c r="J247" s="189"/>
      <c r="K247" s="188"/>
      <c r="L247" s="208"/>
      <c r="M247" s="209"/>
      <c r="N247" s="188"/>
      <c r="O247" s="189"/>
      <c r="P247" s="188"/>
      <c r="Q247" s="188"/>
      <c r="R247" s="189" t="s">
        <v>1083</v>
      </c>
      <c r="S247" s="190" t="s">
        <v>5380</v>
      </c>
      <c r="T247" s="215"/>
    </row>
    <row r="248" spans="1:20" s="155" customFormat="1" ht="104.25" customHeight="1">
      <c r="A248" s="187">
        <v>24</v>
      </c>
      <c r="B248" s="1338" t="s">
        <v>2918</v>
      </c>
      <c r="C248" s="1338"/>
      <c r="D248" s="188" t="s">
        <v>2919</v>
      </c>
      <c r="E248" s="189" t="s">
        <v>253</v>
      </c>
      <c r="F248" s="189">
        <v>21180.050640000001</v>
      </c>
      <c r="G248" s="189"/>
      <c r="H248" s="189"/>
      <c r="I248" s="189"/>
      <c r="J248" s="189"/>
      <c r="K248" s="188"/>
      <c r="L248" s="208"/>
      <c r="M248" s="209"/>
      <c r="N248" s="188" t="s">
        <v>441</v>
      </c>
      <c r="O248" s="189"/>
      <c r="P248" s="188"/>
      <c r="Q248" s="188"/>
      <c r="R248" s="187" t="s">
        <v>1083</v>
      </c>
      <c r="S248" s="190" t="s">
        <v>5381</v>
      </c>
      <c r="T248" s="189"/>
    </row>
    <row r="249" spans="1:20" s="155" customFormat="1" ht="63.75" customHeight="1">
      <c r="A249" s="187">
        <v>25</v>
      </c>
      <c r="B249" s="1338" t="s">
        <v>5382</v>
      </c>
      <c r="C249" s="1338"/>
      <c r="D249" s="188" t="s">
        <v>5383</v>
      </c>
      <c r="E249" s="189" t="s">
        <v>253</v>
      </c>
      <c r="F249" s="189">
        <v>19000</v>
      </c>
      <c r="G249" s="189"/>
      <c r="H249" s="189"/>
      <c r="I249" s="189"/>
      <c r="J249" s="189"/>
      <c r="K249" s="188"/>
      <c r="L249" s="208"/>
      <c r="M249" s="209"/>
      <c r="N249" s="188" t="s">
        <v>441</v>
      </c>
      <c r="O249" s="189"/>
      <c r="P249" s="188"/>
      <c r="Q249" s="188"/>
      <c r="R249" s="189" t="s">
        <v>1083</v>
      </c>
      <c r="S249" s="190"/>
      <c r="T249" s="189"/>
    </row>
    <row r="250" spans="1:20" s="155" customFormat="1" ht="73.5" customHeight="1">
      <c r="A250" s="187">
        <v>26</v>
      </c>
      <c r="B250" s="1338" t="s">
        <v>5384</v>
      </c>
      <c r="C250" s="1338"/>
      <c r="D250" s="188" t="s">
        <v>5385</v>
      </c>
      <c r="E250" s="189" t="s">
        <v>253</v>
      </c>
      <c r="F250" s="189">
        <v>18560</v>
      </c>
      <c r="G250" s="189"/>
      <c r="H250" s="189"/>
      <c r="I250" s="189"/>
      <c r="J250" s="189"/>
      <c r="K250" s="188"/>
      <c r="L250" s="208"/>
      <c r="M250" s="209"/>
      <c r="N250" s="188" t="s">
        <v>5386</v>
      </c>
      <c r="O250" s="189"/>
      <c r="P250" s="188"/>
      <c r="Q250" s="188"/>
      <c r="R250" s="189" t="s">
        <v>1083</v>
      </c>
      <c r="S250" s="190"/>
      <c r="T250" s="189"/>
    </row>
    <row r="251" spans="1:20" s="155" customFormat="1" ht="100.5" customHeight="1">
      <c r="A251" s="187">
        <v>27</v>
      </c>
      <c r="B251" s="1338" t="s">
        <v>2896</v>
      </c>
      <c r="C251" s="1338"/>
      <c r="D251" s="190" t="s">
        <v>2897</v>
      </c>
      <c r="E251" s="189" t="s">
        <v>253</v>
      </c>
      <c r="F251" s="189">
        <v>11220</v>
      </c>
      <c r="G251" s="189"/>
      <c r="H251" s="189"/>
      <c r="I251" s="189"/>
      <c r="J251" s="189"/>
      <c r="K251" s="188"/>
      <c r="L251" s="208"/>
      <c r="M251" s="209"/>
      <c r="N251" s="188" t="s">
        <v>441</v>
      </c>
      <c r="O251" s="189"/>
      <c r="P251" s="188"/>
      <c r="Q251" s="188"/>
      <c r="R251" s="187" t="s">
        <v>1083</v>
      </c>
      <c r="S251" s="190" t="s">
        <v>5387</v>
      </c>
      <c r="T251" s="189"/>
    </row>
    <row r="252" spans="1:20" s="155" customFormat="1" ht="69.75" customHeight="1">
      <c r="A252" s="187">
        <v>28</v>
      </c>
      <c r="B252" s="1338" t="s">
        <v>5388</v>
      </c>
      <c r="C252" s="1338"/>
      <c r="D252" s="188" t="s">
        <v>5389</v>
      </c>
      <c r="E252" s="189" t="s">
        <v>253</v>
      </c>
      <c r="F252" s="189">
        <v>7200</v>
      </c>
      <c r="G252" s="189"/>
      <c r="H252" s="189"/>
      <c r="I252" s="189"/>
      <c r="J252" s="189"/>
      <c r="K252" s="188"/>
      <c r="L252" s="208"/>
      <c r="M252" s="209"/>
      <c r="N252" s="188" t="s">
        <v>441</v>
      </c>
      <c r="O252" s="189"/>
      <c r="P252" s="188"/>
      <c r="Q252" s="188"/>
      <c r="R252" s="189" t="s">
        <v>1083</v>
      </c>
      <c r="S252" s="190"/>
      <c r="T252" s="189"/>
    </row>
    <row r="253" spans="1:20" s="155" customFormat="1" ht="81.75" customHeight="1">
      <c r="A253" s="187">
        <v>29</v>
      </c>
      <c r="B253" s="1338" t="s">
        <v>5390</v>
      </c>
      <c r="C253" s="1338"/>
      <c r="D253" s="188" t="s">
        <v>5391</v>
      </c>
      <c r="E253" s="189" t="s">
        <v>253</v>
      </c>
      <c r="F253" s="189">
        <v>700</v>
      </c>
      <c r="G253" s="189"/>
      <c r="H253" s="189"/>
      <c r="I253" s="189"/>
      <c r="J253" s="189"/>
      <c r="K253" s="188"/>
      <c r="L253" s="208"/>
      <c r="M253" s="209"/>
      <c r="N253" s="188" t="s">
        <v>441</v>
      </c>
      <c r="O253" s="189"/>
      <c r="P253" s="188"/>
      <c r="Q253" s="188"/>
      <c r="R253" s="189" t="s">
        <v>1083</v>
      </c>
      <c r="S253" s="190" t="s">
        <v>5392</v>
      </c>
      <c r="T253" s="189"/>
    </row>
    <row r="254" spans="1:20" s="174" customFormat="1" ht="82.5" customHeight="1">
      <c r="A254" s="187">
        <v>30</v>
      </c>
      <c r="B254" s="1337" t="s">
        <v>5393</v>
      </c>
      <c r="C254" s="1337"/>
      <c r="D254" s="190" t="s">
        <v>5394</v>
      </c>
      <c r="E254" s="189" t="s">
        <v>253</v>
      </c>
      <c r="F254" s="189"/>
      <c r="G254" s="189"/>
      <c r="H254" s="189"/>
      <c r="I254" s="215"/>
      <c r="J254" s="215"/>
      <c r="K254" s="223"/>
      <c r="L254" s="187"/>
      <c r="M254" s="223"/>
      <c r="N254" s="223"/>
      <c r="O254" s="215"/>
      <c r="P254" s="188"/>
      <c r="Q254" s="188"/>
      <c r="R254" s="189" t="s">
        <v>1083</v>
      </c>
      <c r="S254" s="223"/>
      <c r="T254" s="189"/>
    </row>
    <row r="255" spans="1:20" s="154" customFormat="1" ht="80.25" customHeight="1">
      <c r="A255" s="187">
        <v>31</v>
      </c>
      <c r="B255" s="1338" t="s">
        <v>2927</v>
      </c>
      <c r="C255" s="1338"/>
      <c r="D255" s="190" t="s">
        <v>2928</v>
      </c>
      <c r="E255" s="189" t="s">
        <v>253</v>
      </c>
      <c r="F255" s="187">
        <v>900</v>
      </c>
      <c r="G255" s="187"/>
      <c r="H255" s="187"/>
      <c r="I255" s="187"/>
      <c r="J255" s="187"/>
      <c r="K255" s="190"/>
      <c r="L255" s="208"/>
      <c r="M255" s="209"/>
      <c r="N255" s="190" t="s">
        <v>441</v>
      </c>
      <c r="O255" s="187"/>
      <c r="P255" s="190"/>
      <c r="Q255" s="190"/>
      <c r="R255" s="189" t="s">
        <v>1083</v>
      </c>
      <c r="S255" s="190"/>
      <c r="T255" s="189"/>
    </row>
    <row r="256" spans="1:20" s="149" customFormat="1" ht="105" customHeight="1">
      <c r="A256" s="187">
        <v>32</v>
      </c>
      <c r="B256" s="1337" t="s">
        <v>5395</v>
      </c>
      <c r="C256" s="1337"/>
      <c r="D256" s="188" t="s">
        <v>5396</v>
      </c>
      <c r="E256" s="189" t="s">
        <v>253</v>
      </c>
      <c r="F256" s="189">
        <v>1862</v>
      </c>
      <c r="G256" s="189"/>
      <c r="H256" s="189"/>
      <c r="I256" s="187"/>
      <c r="J256" s="187"/>
      <c r="K256" s="190"/>
      <c r="L256" s="221"/>
      <c r="M256" s="190" t="s">
        <v>5183</v>
      </c>
      <c r="N256" s="190" t="s">
        <v>441</v>
      </c>
      <c r="O256" s="187" t="s">
        <v>3820</v>
      </c>
      <c r="P256" s="188" t="s">
        <v>5021</v>
      </c>
      <c r="Q256" s="188"/>
      <c r="R256" s="189" t="s">
        <v>1083</v>
      </c>
      <c r="S256" s="190" t="s">
        <v>5397</v>
      </c>
      <c r="T256" s="215"/>
    </row>
    <row r="257" spans="1:20" ht="111.75" customHeight="1">
      <c r="A257" s="187">
        <v>33</v>
      </c>
      <c r="B257" s="1340" t="s">
        <v>5398</v>
      </c>
      <c r="C257" s="1341"/>
      <c r="D257" s="190" t="s">
        <v>5399</v>
      </c>
      <c r="E257" s="189">
        <v>2018</v>
      </c>
      <c r="F257" s="189">
        <f>(825*24+1000*32+1325*30+1300*30)*700/10000</f>
        <v>9138.5</v>
      </c>
      <c r="G257" s="244"/>
      <c r="H257" s="244"/>
      <c r="I257" s="244"/>
      <c r="J257" s="187"/>
      <c r="K257" s="190"/>
      <c r="L257" s="187"/>
      <c r="M257" s="190"/>
      <c r="N257" s="190"/>
      <c r="O257" s="187"/>
      <c r="P257" s="190"/>
      <c r="Q257" s="190"/>
      <c r="R257" s="189" t="s">
        <v>1194</v>
      </c>
      <c r="S257" s="190"/>
      <c r="T257" s="189" t="s">
        <v>4814</v>
      </c>
    </row>
    <row r="258" spans="1:20" ht="111.75" customHeight="1">
      <c r="A258" s="187">
        <v>34</v>
      </c>
      <c r="B258" s="1340" t="s">
        <v>5400</v>
      </c>
      <c r="C258" s="1341"/>
      <c r="D258" s="190" t="s">
        <v>5401</v>
      </c>
      <c r="E258" s="189">
        <v>2018</v>
      </c>
      <c r="F258" s="189">
        <f>(1928*32+1045*30+1500*35)*700/10000</f>
        <v>10188.219999999999</v>
      </c>
      <c r="G258" s="244"/>
      <c r="H258" s="244"/>
      <c r="I258" s="244"/>
      <c r="J258" s="187"/>
      <c r="K258" s="190"/>
      <c r="L258" s="187"/>
      <c r="M258" s="190"/>
      <c r="N258" s="190"/>
      <c r="O258" s="187"/>
      <c r="P258" s="190"/>
      <c r="Q258" s="190"/>
      <c r="R258" s="189" t="s">
        <v>1194</v>
      </c>
      <c r="S258" s="190"/>
      <c r="T258" s="189" t="s">
        <v>4814</v>
      </c>
    </row>
    <row r="259" spans="1:20" s="175" customFormat="1" ht="97.5" customHeight="1">
      <c r="A259" s="187">
        <v>35</v>
      </c>
      <c r="B259" s="1337" t="s">
        <v>5402</v>
      </c>
      <c r="C259" s="1337"/>
      <c r="D259" s="188" t="s">
        <v>5403</v>
      </c>
      <c r="E259" s="189" t="s">
        <v>253</v>
      </c>
      <c r="F259" s="189">
        <v>167000</v>
      </c>
      <c r="G259" s="244"/>
      <c r="H259" s="244"/>
      <c r="I259" s="244"/>
      <c r="J259" s="187"/>
      <c r="K259" s="190"/>
      <c r="L259" s="187"/>
      <c r="M259" s="190"/>
      <c r="N259" s="190"/>
      <c r="O259" s="187"/>
      <c r="P259" s="190"/>
      <c r="Q259" s="190"/>
      <c r="R259" s="189" t="s">
        <v>1194</v>
      </c>
      <c r="S259" s="190"/>
      <c r="T259" s="189"/>
    </row>
    <row r="260" spans="1:20" ht="73.5" customHeight="1">
      <c r="A260" s="187">
        <v>36</v>
      </c>
      <c r="B260" s="1337" t="s">
        <v>5404</v>
      </c>
      <c r="C260" s="1337"/>
      <c r="D260" s="188" t="s">
        <v>5405</v>
      </c>
      <c r="E260" s="189" t="s">
        <v>253</v>
      </c>
      <c r="F260" s="189">
        <v>2724</v>
      </c>
      <c r="G260" s="244"/>
      <c r="H260" s="244"/>
      <c r="I260" s="244"/>
      <c r="J260" s="187"/>
      <c r="K260" s="190"/>
      <c r="L260" s="187"/>
      <c r="M260" s="190"/>
      <c r="N260" s="190"/>
      <c r="O260" s="187"/>
      <c r="P260" s="190"/>
      <c r="Q260" s="190"/>
      <c r="R260" s="189" t="s">
        <v>1194</v>
      </c>
      <c r="S260" s="190"/>
      <c r="T260" s="189"/>
    </row>
    <row r="261" spans="1:20" ht="77.25" customHeight="1">
      <c r="A261" s="187">
        <v>37</v>
      </c>
      <c r="B261" s="1337" t="s">
        <v>5406</v>
      </c>
      <c r="C261" s="1337"/>
      <c r="D261" s="188" t="s">
        <v>5405</v>
      </c>
      <c r="E261" s="189" t="s">
        <v>253</v>
      </c>
      <c r="F261" s="189">
        <v>5134</v>
      </c>
      <c r="G261" s="244"/>
      <c r="H261" s="244"/>
      <c r="I261" s="244"/>
      <c r="J261" s="187"/>
      <c r="K261" s="190"/>
      <c r="L261" s="187"/>
      <c r="M261" s="190"/>
      <c r="N261" s="190"/>
      <c r="O261" s="187"/>
      <c r="P261" s="190"/>
      <c r="Q261" s="190"/>
      <c r="R261" s="189" t="s">
        <v>1194</v>
      </c>
      <c r="S261" s="190"/>
      <c r="T261" s="189"/>
    </row>
    <row r="262" spans="1:20" ht="56.25" customHeight="1">
      <c r="A262" s="187">
        <v>38</v>
      </c>
      <c r="B262" s="1337" t="s">
        <v>5407</v>
      </c>
      <c r="C262" s="1337"/>
      <c r="D262" s="188" t="s">
        <v>5408</v>
      </c>
      <c r="E262" s="189" t="s">
        <v>253</v>
      </c>
      <c r="F262" s="189">
        <v>7087</v>
      </c>
      <c r="G262" s="244"/>
      <c r="H262" s="244"/>
      <c r="I262" s="244"/>
      <c r="J262" s="187"/>
      <c r="K262" s="190"/>
      <c r="L262" s="187"/>
      <c r="M262" s="190"/>
      <c r="N262" s="190"/>
      <c r="O262" s="187"/>
      <c r="P262" s="190"/>
      <c r="Q262" s="190"/>
      <c r="R262" s="189" t="s">
        <v>1194</v>
      </c>
      <c r="S262" s="190"/>
      <c r="T262" s="189"/>
    </row>
    <row r="263" spans="1:20" s="138" customFormat="1" ht="61.5" customHeight="1">
      <c r="A263" s="187">
        <v>39</v>
      </c>
      <c r="B263" s="1338" t="s">
        <v>5409</v>
      </c>
      <c r="C263" s="1338"/>
      <c r="D263" s="188"/>
      <c r="E263" s="189" t="s">
        <v>253</v>
      </c>
      <c r="F263" s="189"/>
      <c r="G263" s="189"/>
      <c r="H263" s="189"/>
      <c r="I263" s="189"/>
      <c r="J263" s="189"/>
      <c r="K263" s="188"/>
      <c r="L263" s="208"/>
      <c r="M263" s="209"/>
      <c r="N263" s="188"/>
      <c r="O263" s="189"/>
      <c r="P263" s="188"/>
      <c r="Q263" s="188"/>
      <c r="R263" s="189" t="s">
        <v>1194</v>
      </c>
      <c r="S263" s="188"/>
      <c r="T263" s="189"/>
    </row>
    <row r="264" spans="1:20" s="133" customFormat="1" ht="67.5" customHeight="1">
      <c r="A264" s="187">
        <v>40</v>
      </c>
      <c r="B264" s="1338" t="s">
        <v>5410</v>
      </c>
      <c r="C264" s="1338"/>
      <c r="D264" s="188" t="s">
        <v>5411</v>
      </c>
      <c r="E264" s="189" t="s">
        <v>253</v>
      </c>
      <c r="F264" s="189">
        <v>8000</v>
      </c>
      <c r="G264" s="189"/>
      <c r="H264" s="189"/>
      <c r="I264" s="189"/>
      <c r="J264" s="189"/>
      <c r="K264" s="188"/>
      <c r="L264" s="189"/>
      <c r="M264" s="188" t="s">
        <v>5412</v>
      </c>
      <c r="N264" s="189" t="s">
        <v>441</v>
      </c>
      <c r="O264" s="189" t="s">
        <v>5413</v>
      </c>
      <c r="P264" s="205" t="s">
        <v>5414</v>
      </c>
      <c r="Q264" s="205"/>
      <c r="R264" s="189" t="s">
        <v>5144</v>
      </c>
      <c r="S264" s="205"/>
      <c r="T264" s="189"/>
    </row>
    <row r="265" spans="1:20" s="133" customFormat="1" ht="69.75" customHeight="1">
      <c r="A265" s="187">
        <v>41</v>
      </c>
      <c r="B265" s="1338" t="s">
        <v>5415</v>
      </c>
      <c r="C265" s="1338"/>
      <c r="D265" s="188" t="s">
        <v>5416</v>
      </c>
      <c r="E265" s="189" t="s">
        <v>233</v>
      </c>
      <c r="F265" s="189">
        <v>700</v>
      </c>
      <c r="G265" s="189"/>
      <c r="H265" s="189"/>
      <c r="I265" s="189"/>
      <c r="J265" s="189"/>
      <c r="K265" s="188"/>
      <c r="L265" s="189"/>
      <c r="M265" s="189" t="s">
        <v>5417</v>
      </c>
      <c r="N265" s="189" t="s">
        <v>441</v>
      </c>
      <c r="O265" s="189" t="s">
        <v>5418</v>
      </c>
      <c r="P265" s="205" t="s">
        <v>5419</v>
      </c>
      <c r="Q265" s="246"/>
      <c r="R265" s="189" t="s">
        <v>5144</v>
      </c>
      <c r="S265" s="246"/>
      <c r="T265" s="189"/>
    </row>
    <row r="266" spans="1:20" s="133" customFormat="1" ht="73.5" customHeight="1">
      <c r="A266" s="187">
        <v>42</v>
      </c>
      <c r="B266" s="1337" t="s">
        <v>5420</v>
      </c>
      <c r="C266" s="1337"/>
      <c r="D266" s="188" t="s">
        <v>5421</v>
      </c>
      <c r="E266" s="189" t="s">
        <v>253</v>
      </c>
      <c r="F266" s="189">
        <v>400</v>
      </c>
      <c r="G266" s="189"/>
      <c r="H266" s="189"/>
      <c r="I266" s="189"/>
      <c r="J266" s="189"/>
      <c r="K266" s="188"/>
      <c r="L266" s="189"/>
      <c r="M266" s="189" t="s">
        <v>5422</v>
      </c>
      <c r="N266" s="189" t="s">
        <v>441</v>
      </c>
      <c r="O266" s="189" t="s">
        <v>5423</v>
      </c>
      <c r="P266" s="205" t="s">
        <v>5424</v>
      </c>
      <c r="Q266" s="205" t="s">
        <v>5425</v>
      </c>
      <c r="R266" s="189" t="s">
        <v>5144</v>
      </c>
      <c r="S266" s="246"/>
      <c r="T266" s="189"/>
    </row>
    <row r="267" spans="1:20" s="133" customFormat="1" ht="117.75" customHeight="1">
      <c r="A267" s="187">
        <v>43</v>
      </c>
      <c r="B267" s="1338" t="s">
        <v>5426</v>
      </c>
      <c r="C267" s="1338"/>
      <c r="D267" s="188" t="s">
        <v>5427</v>
      </c>
      <c r="E267" s="189" t="s">
        <v>253</v>
      </c>
      <c r="F267" s="189">
        <v>300</v>
      </c>
      <c r="G267" s="189"/>
      <c r="H267" s="189"/>
      <c r="I267" s="189"/>
      <c r="J267" s="189"/>
      <c r="K267" s="188"/>
      <c r="L267" s="189"/>
      <c r="M267" s="188" t="s">
        <v>5428</v>
      </c>
      <c r="N267" s="189" t="s">
        <v>4256</v>
      </c>
      <c r="O267" s="188" t="s">
        <v>5429</v>
      </c>
      <c r="P267" s="188" t="s">
        <v>5430</v>
      </c>
      <c r="Q267" s="188"/>
      <c r="R267" s="189" t="s">
        <v>5144</v>
      </c>
      <c r="S267" s="188"/>
      <c r="T267" s="189"/>
    </row>
  </sheetData>
  <protectedRanges>
    <protectedRange sqref="R88 R210:R212 R223" name="区域1_9_2_2_1_1_2"/>
    <protectedRange sqref="R84:R85" name="区域1_9_2_2_1_1_1_1"/>
  </protectedRanges>
  <mergeCells count="257">
    <mergeCell ref="B15:C15"/>
    <mergeCell ref="A1:T1"/>
    <mergeCell ref="B5:C5"/>
    <mergeCell ref="B6:C6"/>
    <mergeCell ref="B7:C7"/>
    <mergeCell ref="B8:C8"/>
    <mergeCell ref="B9:C9"/>
    <mergeCell ref="G3:G4"/>
    <mergeCell ref="H3:H4"/>
    <mergeCell ref="K3:K4"/>
    <mergeCell ref="L3:L4"/>
    <mergeCell ref="D3:D4"/>
    <mergeCell ref="S3:S4"/>
    <mergeCell ref="T3:T4"/>
    <mergeCell ref="A3:A4"/>
    <mergeCell ref="B38:C38"/>
    <mergeCell ref="B39:C39"/>
    <mergeCell ref="B40:C40"/>
    <mergeCell ref="B41:C41"/>
    <mergeCell ref="B42:C42"/>
    <mergeCell ref="B43:C43"/>
    <mergeCell ref="B32:C32"/>
    <mergeCell ref="B33:C33"/>
    <mergeCell ref="B34:C34"/>
    <mergeCell ref="B35:C35"/>
    <mergeCell ref="B36:C36"/>
    <mergeCell ref="B37:C37"/>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6:C66"/>
    <mergeCell ref="B67:C67"/>
    <mergeCell ref="B56:C56"/>
    <mergeCell ref="B57:C57"/>
    <mergeCell ref="B58:C58"/>
    <mergeCell ref="B59:C59"/>
    <mergeCell ref="B60:C60"/>
    <mergeCell ref="B61:C61"/>
    <mergeCell ref="B74:C74"/>
    <mergeCell ref="B75:C75"/>
    <mergeCell ref="B76:C76"/>
    <mergeCell ref="B77:C77"/>
    <mergeCell ref="B78:C78"/>
    <mergeCell ref="B79:C79"/>
    <mergeCell ref="B68:C68"/>
    <mergeCell ref="B69:C69"/>
    <mergeCell ref="B70:C70"/>
    <mergeCell ref="B71:C71"/>
    <mergeCell ref="B72:C72"/>
    <mergeCell ref="B73:C73"/>
    <mergeCell ref="B94:D94"/>
    <mergeCell ref="B95:C95"/>
    <mergeCell ref="B96:C96"/>
    <mergeCell ref="B97:C97"/>
    <mergeCell ref="B98:C98"/>
    <mergeCell ref="B99:C99"/>
    <mergeCell ref="B80:C80"/>
    <mergeCell ref="B83:C83"/>
    <mergeCell ref="B89:C89"/>
    <mergeCell ref="B90:C90"/>
    <mergeCell ref="B92:D92"/>
    <mergeCell ref="B93:C93"/>
    <mergeCell ref="B84:B85"/>
    <mergeCell ref="B86:B88"/>
    <mergeCell ref="B107:C107"/>
    <mergeCell ref="B108:C108"/>
    <mergeCell ref="B109:C109"/>
    <mergeCell ref="B110:C110"/>
    <mergeCell ref="B111:C111"/>
    <mergeCell ref="B112:C112"/>
    <mergeCell ref="B101:C101"/>
    <mergeCell ref="B102:C102"/>
    <mergeCell ref="B103:D103"/>
    <mergeCell ref="B104:C104"/>
    <mergeCell ref="B105:D105"/>
    <mergeCell ref="B106:C106"/>
    <mergeCell ref="B119:C119"/>
    <mergeCell ref="B122:C122"/>
    <mergeCell ref="B123:C123"/>
    <mergeCell ref="B124:D124"/>
    <mergeCell ref="B125:C125"/>
    <mergeCell ref="B126:D126"/>
    <mergeCell ref="B120:B121"/>
    <mergeCell ref="B113:C113"/>
    <mergeCell ref="B114:C114"/>
    <mergeCell ref="B115:D115"/>
    <mergeCell ref="B116:C116"/>
    <mergeCell ref="B117:C117"/>
    <mergeCell ref="B118:C118"/>
    <mergeCell ref="B133:C133"/>
    <mergeCell ref="B134:C134"/>
    <mergeCell ref="B135:C135"/>
    <mergeCell ref="B136:C136"/>
    <mergeCell ref="B137:D137"/>
    <mergeCell ref="B138:C138"/>
    <mergeCell ref="B127:C127"/>
    <mergeCell ref="B128:C128"/>
    <mergeCell ref="B129:C129"/>
    <mergeCell ref="B130:C130"/>
    <mergeCell ref="B131:C131"/>
    <mergeCell ref="B132:C132"/>
    <mergeCell ref="B145:D145"/>
    <mergeCell ref="B146:C146"/>
    <mergeCell ref="B147:C147"/>
    <mergeCell ref="B148:C148"/>
    <mergeCell ref="B149:C149"/>
    <mergeCell ref="B150:C150"/>
    <mergeCell ref="B139:C139"/>
    <mergeCell ref="B140:C140"/>
    <mergeCell ref="B141:C141"/>
    <mergeCell ref="B142:C142"/>
    <mergeCell ref="B143:D143"/>
    <mergeCell ref="B144:C144"/>
    <mergeCell ref="B157:C157"/>
    <mergeCell ref="B158:C158"/>
    <mergeCell ref="B159:C159"/>
    <mergeCell ref="B161:C161"/>
    <mergeCell ref="B162:C162"/>
    <mergeCell ref="B163:C163"/>
    <mergeCell ref="B151:C151"/>
    <mergeCell ref="B152:C152"/>
    <mergeCell ref="B153:C153"/>
    <mergeCell ref="B154:C154"/>
    <mergeCell ref="B155:C155"/>
    <mergeCell ref="B156:C156"/>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83:C183"/>
    <mergeCell ref="B184:C184"/>
    <mergeCell ref="B185:C185"/>
    <mergeCell ref="B186:C186"/>
    <mergeCell ref="B187:C187"/>
    <mergeCell ref="B188:C188"/>
    <mergeCell ref="B176:C176"/>
    <mergeCell ref="B177:C177"/>
    <mergeCell ref="B178:C178"/>
    <mergeCell ref="B179:C179"/>
    <mergeCell ref="B180:C180"/>
    <mergeCell ref="B182:C182"/>
    <mergeCell ref="B196:C196"/>
    <mergeCell ref="B197:C197"/>
    <mergeCell ref="B198:C198"/>
    <mergeCell ref="B203:C203"/>
    <mergeCell ref="B204:C204"/>
    <mergeCell ref="B205:C205"/>
    <mergeCell ref="B199:B201"/>
    <mergeCell ref="B189:C189"/>
    <mergeCell ref="B191:C191"/>
    <mergeCell ref="B192:C192"/>
    <mergeCell ref="B193:C193"/>
    <mergeCell ref="B194:C194"/>
    <mergeCell ref="B195:C195"/>
    <mergeCell ref="B214:C214"/>
    <mergeCell ref="B215:C215"/>
    <mergeCell ref="B216:C216"/>
    <mergeCell ref="B217:D217"/>
    <mergeCell ref="B218:C218"/>
    <mergeCell ref="B219:C219"/>
    <mergeCell ref="B206:C206"/>
    <mergeCell ref="B207:C207"/>
    <mergeCell ref="B209:C209"/>
    <mergeCell ref="B210:C210"/>
    <mergeCell ref="B211:C211"/>
    <mergeCell ref="B212:C212"/>
    <mergeCell ref="A30:A31"/>
    <mergeCell ref="B19:B22"/>
    <mergeCell ref="B26:B28"/>
    <mergeCell ref="B29:B31"/>
    <mergeCell ref="B81:B82"/>
    <mergeCell ref="B258:C258"/>
    <mergeCell ref="B259:C259"/>
    <mergeCell ref="B260:C260"/>
    <mergeCell ref="B252:C252"/>
    <mergeCell ref="B253:C253"/>
    <mergeCell ref="B254:C254"/>
    <mergeCell ref="B255:C255"/>
    <mergeCell ref="B256:C256"/>
    <mergeCell ref="B257:C257"/>
    <mergeCell ref="B246:C246"/>
    <mergeCell ref="B247:C247"/>
    <mergeCell ref="B248:C248"/>
    <mergeCell ref="B249:C249"/>
    <mergeCell ref="B250:C250"/>
    <mergeCell ref="B221:D221"/>
    <mergeCell ref="B222:C222"/>
    <mergeCell ref="B223:C223"/>
    <mergeCell ref="B224:C224"/>
    <mergeCell ref="B226:C226"/>
    <mergeCell ref="B227:C227"/>
    <mergeCell ref="B228:C228"/>
    <mergeCell ref="B229:C229"/>
    <mergeCell ref="B238:C238"/>
    <mergeCell ref="B239:C239"/>
    <mergeCell ref="B230:B237"/>
    <mergeCell ref="B220:C220"/>
    <mergeCell ref="B267:C267"/>
    <mergeCell ref="B261:C261"/>
    <mergeCell ref="B262:C262"/>
    <mergeCell ref="B263:C263"/>
    <mergeCell ref="B225:C225"/>
    <mergeCell ref="B264:C264"/>
    <mergeCell ref="B265:C265"/>
    <mergeCell ref="B266:C266"/>
    <mergeCell ref="B251:C251"/>
    <mergeCell ref="B240:C240"/>
    <mergeCell ref="B241:C241"/>
    <mergeCell ref="B242:C242"/>
    <mergeCell ref="B243:C243"/>
    <mergeCell ref="B244:C244"/>
    <mergeCell ref="B245:C245"/>
    <mergeCell ref="U3:U4"/>
    <mergeCell ref="B3:C4"/>
    <mergeCell ref="M3:M4"/>
    <mergeCell ref="N3:N4"/>
    <mergeCell ref="O3:O4"/>
    <mergeCell ref="P3:P4"/>
    <mergeCell ref="Q3:Q4"/>
    <mergeCell ref="R3:R4"/>
    <mergeCell ref="D30:D31"/>
    <mergeCell ref="E3:E4"/>
    <mergeCell ref="E30:E31"/>
    <mergeCell ref="F3:F4"/>
    <mergeCell ref="B16:C16"/>
    <mergeCell ref="B17:C17"/>
    <mergeCell ref="B18:C18"/>
    <mergeCell ref="B23:C23"/>
    <mergeCell ref="B24:C24"/>
    <mergeCell ref="B25:C25"/>
    <mergeCell ref="C30:C31"/>
    <mergeCell ref="B10:C10"/>
    <mergeCell ref="B11:C11"/>
    <mergeCell ref="B12:C12"/>
    <mergeCell ref="B13:C13"/>
    <mergeCell ref="B14:C14"/>
  </mergeCells>
  <phoneticPr fontId="47" type="noConversion"/>
  <dataValidations count="1">
    <dataValidation showInputMessage="1" showErrorMessage="1" sqref="E73 E127"/>
  </dataValidations>
  <pageMargins left="0.7" right="0.7" top="0.75" bottom="0.75" header="0.3" footer="0.3"/>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T30"/>
  <sheetViews>
    <sheetView view="pageBreakPreview" zoomScale="90" zoomScaleNormal="100" zoomScaleSheetLayoutView="90" workbookViewId="0">
      <pane xSplit="2" ySplit="4" topLeftCell="C14" activePane="bottomRight" state="frozen"/>
      <selection pane="topRight"/>
      <selection pane="bottomLeft"/>
      <selection pane="bottomRight" activeCell="B13" sqref="B13"/>
    </sheetView>
  </sheetViews>
  <sheetFormatPr defaultColWidth="8.75" defaultRowHeight="14.25"/>
  <cols>
    <col min="1" max="1" width="6.75" style="937" customWidth="1"/>
    <col min="2" max="2" width="42.5" style="938" customWidth="1"/>
    <col min="3" max="3" width="64.875" style="938" customWidth="1"/>
    <col min="4" max="4" width="15.25" style="937" customWidth="1"/>
    <col min="5" max="5" width="17.75" style="937" customWidth="1"/>
    <col min="6" max="6" width="16.625" style="939" hidden="1" customWidth="1"/>
    <col min="7" max="7" width="17.5" style="939" hidden="1" customWidth="1"/>
    <col min="8" max="8" width="15" style="939" hidden="1" customWidth="1"/>
    <col min="9" max="9" width="21.5" style="939" hidden="1" customWidth="1"/>
    <col min="10" max="10" width="18.25" style="939" customWidth="1"/>
    <col min="11" max="11" width="17.625" style="937" customWidth="1"/>
    <col min="12" max="12" width="15.625" style="938" customWidth="1"/>
    <col min="13" max="13" width="8.75" style="937" hidden="1" customWidth="1"/>
    <col min="14" max="14" width="8.75" style="938" hidden="1" customWidth="1"/>
    <col min="15" max="16384" width="8.75" style="938"/>
  </cols>
  <sheetData>
    <row r="1" spans="1:14" ht="49.5" customHeight="1">
      <c r="A1" s="1120" t="s">
        <v>6320</v>
      </c>
      <c r="B1" s="1120"/>
      <c r="C1" s="1120"/>
      <c r="D1" s="1120"/>
      <c r="E1" s="1120"/>
      <c r="F1" s="1120"/>
      <c r="G1" s="1120"/>
      <c r="H1" s="1120"/>
      <c r="I1" s="1120"/>
      <c r="J1" s="1120"/>
      <c r="K1" s="1120"/>
      <c r="L1" s="1120"/>
    </row>
    <row r="2" spans="1:14" ht="20.25" customHeight="1">
      <c r="A2" s="1127"/>
      <c r="B2" s="1127"/>
      <c r="C2" s="1127"/>
      <c r="D2" s="1127"/>
      <c r="E2" s="1127"/>
      <c r="F2" s="940"/>
      <c r="G2" s="941"/>
      <c r="H2" s="942"/>
      <c r="I2" s="1128"/>
      <c r="J2" s="1128"/>
      <c r="K2" s="1127" t="s">
        <v>0</v>
      </c>
      <c r="L2" s="1127"/>
    </row>
    <row r="3" spans="1:14" s="925" customFormat="1" ht="24">
      <c r="A3" s="589" t="s">
        <v>1</v>
      </c>
      <c r="B3" s="589" t="s">
        <v>2</v>
      </c>
      <c r="C3" s="589" t="s">
        <v>3</v>
      </c>
      <c r="D3" s="589" t="s">
        <v>4</v>
      </c>
      <c r="E3" s="576" t="s">
        <v>5</v>
      </c>
      <c r="F3" s="589" t="s">
        <v>10</v>
      </c>
      <c r="G3" s="589" t="s">
        <v>11</v>
      </c>
      <c r="H3" s="589" t="s">
        <v>12</v>
      </c>
      <c r="I3" s="589" t="s">
        <v>13</v>
      </c>
      <c r="J3" s="589" t="s">
        <v>14</v>
      </c>
      <c r="K3" s="589" t="s">
        <v>15</v>
      </c>
      <c r="L3" s="944" t="s">
        <v>16</v>
      </c>
      <c r="M3" s="925" t="s">
        <v>909</v>
      </c>
      <c r="N3" s="925" t="s">
        <v>910</v>
      </c>
    </row>
    <row r="4" spans="1:14" s="926" customFormat="1" ht="12">
      <c r="A4" s="634"/>
      <c r="B4" s="576" t="s">
        <v>911</v>
      </c>
      <c r="C4" s="610"/>
      <c r="D4" s="576"/>
      <c r="E4" s="576">
        <f>E5+E12+E25</f>
        <v>451377</v>
      </c>
      <c r="F4" s="610"/>
      <c r="G4" s="610"/>
      <c r="H4" s="943"/>
      <c r="I4" s="943"/>
      <c r="J4" s="609"/>
      <c r="K4" s="579"/>
      <c r="L4" s="592"/>
      <c r="M4" s="960"/>
    </row>
    <row r="5" spans="1:14" s="926" customFormat="1" ht="12">
      <c r="A5" s="944" t="s">
        <v>27</v>
      </c>
      <c r="B5" s="610" t="s">
        <v>912</v>
      </c>
      <c r="C5" s="610"/>
      <c r="D5" s="576"/>
      <c r="E5" s="576">
        <f>SUM(E6:E11)</f>
        <v>386623</v>
      </c>
      <c r="F5" s="610"/>
      <c r="G5" s="610"/>
      <c r="H5" s="943"/>
      <c r="I5" s="609"/>
      <c r="J5" s="609"/>
      <c r="K5" s="579"/>
      <c r="L5" s="592"/>
      <c r="M5" s="960"/>
    </row>
    <row r="6" spans="1:14" s="927" customFormat="1" ht="24">
      <c r="A6" s="634" t="s">
        <v>913</v>
      </c>
      <c r="B6" s="945" t="s">
        <v>914</v>
      </c>
      <c r="C6" s="945" t="s">
        <v>915</v>
      </c>
      <c r="D6" s="638" t="s">
        <v>88</v>
      </c>
      <c r="E6" s="638">
        <v>2962</v>
      </c>
      <c r="F6" s="945" t="s">
        <v>916</v>
      </c>
      <c r="G6" s="945" t="s">
        <v>917</v>
      </c>
      <c r="H6" s="945" t="s">
        <v>918</v>
      </c>
      <c r="I6" s="945" t="s">
        <v>919</v>
      </c>
      <c r="J6" s="945"/>
      <c r="K6" s="628" t="s">
        <v>920</v>
      </c>
      <c r="L6" s="961"/>
      <c r="M6" s="962"/>
      <c r="N6" s="927" t="s">
        <v>42</v>
      </c>
    </row>
    <row r="7" spans="1:14" s="928" customFormat="1" ht="48">
      <c r="A7" s="634" t="s">
        <v>921</v>
      </c>
      <c r="B7" s="609" t="s">
        <v>922</v>
      </c>
      <c r="C7" s="609" t="s">
        <v>923</v>
      </c>
      <c r="D7" s="579" t="s">
        <v>510</v>
      </c>
      <c r="E7" s="579">
        <v>26000</v>
      </c>
      <c r="F7" s="609" t="s">
        <v>924</v>
      </c>
      <c r="G7" s="946" t="s">
        <v>116</v>
      </c>
      <c r="H7" s="609" t="s">
        <v>39</v>
      </c>
      <c r="I7" s="609" t="s">
        <v>925</v>
      </c>
      <c r="J7" s="609" t="s">
        <v>926</v>
      </c>
      <c r="K7" s="628" t="s">
        <v>41</v>
      </c>
      <c r="L7" s="592"/>
      <c r="M7" s="963"/>
      <c r="N7" s="928" t="s">
        <v>42</v>
      </c>
    </row>
    <row r="8" spans="1:14" s="928" customFormat="1" ht="24">
      <c r="A8" s="634" t="s">
        <v>927</v>
      </c>
      <c r="B8" s="947" t="s">
        <v>928</v>
      </c>
      <c r="C8" s="947" t="s">
        <v>929</v>
      </c>
      <c r="D8" s="599" t="s">
        <v>253</v>
      </c>
      <c r="E8" s="599">
        <v>22186</v>
      </c>
      <c r="F8" s="947" t="s">
        <v>929</v>
      </c>
      <c r="G8" s="599" t="s">
        <v>116</v>
      </c>
      <c r="H8" s="947" t="s">
        <v>278</v>
      </c>
      <c r="I8" s="947" t="s">
        <v>930</v>
      </c>
      <c r="J8" s="606"/>
      <c r="K8" s="964" t="s">
        <v>117</v>
      </c>
      <c r="L8" s="592"/>
      <c r="M8" s="963"/>
      <c r="N8" s="928" t="s">
        <v>42</v>
      </c>
    </row>
    <row r="9" spans="1:14" s="929" customFormat="1" ht="24">
      <c r="A9" s="634">
        <v>4</v>
      </c>
      <c r="B9" s="948" t="s">
        <v>931</v>
      </c>
      <c r="C9" s="948" t="s">
        <v>932</v>
      </c>
      <c r="D9" s="949" t="s">
        <v>339</v>
      </c>
      <c r="E9" s="949">
        <v>22187</v>
      </c>
      <c r="F9" s="948" t="s">
        <v>933</v>
      </c>
      <c r="G9" s="949" t="s">
        <v>116</v>
      </c>
      <c r="H9" s="948" t="s">
        <v>117</v>
      </c>
      <c r="I9" s="948" t="s">
        <v>930</v>
      </c>
      <c r="J9" s="617"/>
      <c r="K9" s="964" t="s">
        <v>117</v>
      </c>
      <c r="L9" s="965"/>
      <c r="M9" s="966"/>
    </row>
    <row r="10" spans="1:14" s="930" customFormat="1" ht="24">
      <c r="A10" s="950">
        <v>5</v>
      </c>
      <c r="B10" s="617" t="s">
        <v>934</v>
      </c>
      <c r="C10" s="617" t="s">
        <v>935</v>
      </c>
      <c r="D10" s="605" t="s">
        <v>253</v>
      </c>
      <c r="E10" s="605">
        <v>500</v>
      </c>
      <c r="F10" s="617" t="s">
        <v>936</v>
      </c>
      <c r="G10" s="949" t="s">
        <v>116</v>
      </c>
      <c r="H10" s="617" t="s">
        <v>39</v>
      </c>
      <c r="I10" s="948" t="s">
        <v>126</v>
      </c>
      <c r="J10" s="951"/>
      <c r="K10" s="952" t="s">
        <v>93</v>
      </c>
      <c r="L10" s="958"/>
      <c r="M10" s="932"/>
    </row>
    <row r="11" spans="1:14" s="929" customFormat="1" ht="36">
      <c r="A11" s="634">
        <v>6</v>
      </c>
      <c r="B11" s="951" t="s">
        <v>937</v>
      </c>
      <c r="C11" s="951" t="s">
        <v>938</v>
      </c>
      <c r="D11" s="952" t="s">
        <v>510</v>
      </c>
      <c r="E11" s="952">
        <v>312788</v>
      </c>
      <c r="F11" s="951" t="s">
        <v>939</v>
      </c>
      <c r="G11" s="952" t="s">
        <v>116</v>
      </c>
      <c r="H11" s="951" t="s">
        <v>940</v>
      </c>
      <c r="I11" s="951" t="s">
        <v>941</v>
      </c>
      <c r="J11" s="951"/>
      <c r="K11" s="967" t="s">
        <v>942</v>
      </c>
      <c r="L11" s="951" t="s">
        <v>943</v>
      </c>
      <c r="M11" s="966"/>
    </row>
    <row r="12" spans="1:14" s="926" customFormat="1" ht="12">
      <c r="A12" s="944" t="s">
        <v>150</v>
      </c>
      <c r="B12" s="610" t="s">
        <v>944</v>
      </c>
      <c r="C12" s="610"/>
      <c r="D12" s="576"/>
      <c r="E12" s="576">
        <f>SUM(E13:E17)</f>
        <v>34430</v>
      </c>
      <c r="F12" s="610"/>
      <c r="G12" s="610"/>
      <c r="H12" s="943"/>
      <c r="I12" s="609"/>
      <c r="J12" s="609"/>
      <c r="K12" s="579"/>
      <c r="L12" s="592"/>
      <c r="M12" s="960"/>
    </row>
    <row r="13" spans="1:14" s="928" customFormat="1" ht="36">
      <c r="A13" s="634" t="s">
        <v>945</v>
      </c>
      <c r="B13" s="609" t="s">
        <v>946</v>
      </c>
      <c r="C13" s="609" t="s">
        <v>947</v>
      </c>
      <c r="D13" s="579" t="s">
        <v>56</v>
      </c>
      <c r="E13" s="579">
        <v>10630</v>
      </c>
      <c r="F13" s="609" t="s">
        <v>948</v>
      </c>
      <c r="G13" s="947" t="s">
        <v>949</v>
      </c>
      <c r="H13" s="609" t="s">
        <v>59</v>
      </c>
      <c r="I13" s="609" t="s">
        <v>950</v>
      </c>
      <c r="J13" s="609" t="s">
        <v>951</v>
      </c>
      <c r="K13" s="643" t="s">
        <v>59</v>
      </c>
      <c r="L13" s="592"/>
      <c r="M13" s="963"/>
      <c r="N13" s="928" t="s">
        <v>42</v>
      </c>
    </row>
    <row r="14" spans="1:14" s="927" customFormat="1" ht="60">
      <c r="A14" s="634" t="s">
        <v>952</v>
      </c>
      <c r="B14" s="606" t="s">
        <v>953</v>
      </c>
      <c r="C14" s="609" t="s">
        <v>954</v>
      </c>
      <c r="D14" s="579" t="s">
        <v>502</v>
      </c>
      <c r="E14" s="579">
        <v>3000</v>
      </c>
      <c r="F14" s="609" t="s">
        <v>303</v>
      </c>
      <c r="G14" s="599" t="s">
        <v>38</v>
      </c>
      <c r="H14" s="609" t="s">
        <v>204</v>
      </c>
      <c r="I14" s="609" t="s">
        <v>955</v>
      </c>
      <c r="J14" s="609" t="s">
        <v>956</v>
      </c>
      <c r="K14" s="643" t="s">
        <v>204</v>
      </c>
      <c r="L14" s="961" t="s">
        <v>957</v>
      </c>
      <c r="M14" s="962"/>
      <c r="N14" s="927" t="s">
        <v>42</v>
      </c>
    </row>
    <row r="15" spans="1:14" s="931" customFormat="1" ht="36">
      <c r="A15" s="634" t="s">
        <v>958</v>
      </c>
      <c r="B15" s="617" t="s">
        <v>959</v>
      </c>
      <c r="C15" s="951" t="s">
        <v>960</v>
      </c>
      <c r="D15" s="950" t="s">
        <v>233</v>
      </c>
      <c r="E15" s="950">
        <v>5000</v>
      </c>
      <c r="F15" s="951" t="s">
        <v>961</v>
      </c>
      <c r="G15" s="951" t="s">
        <v>962</v>
      </c>
      <c r="H15" s="953" t="s">
        <v>963</v>
      </c>
      <c r="I15" s="951" t="s">
        <v>964</v>
      </c>
      <c r="J15" s="951" t="s">
        <v>965</v>
      </c>
      <c r="K15" s="964" t="s">
        <v>617</v>
      </c>
      <c r="L15" s="968"/>
      <c r="M15" s="969"/>
      <c r="N15" s="931" t="s">
        <v>42</v>
      </c>
    </row>
    <row r="16" spans="1:14" s="927" customFormat="1" ht="36">
      <c r="A16" s="634" t="s">
        <v>966</v>
      </c>
      <c r="B16" s="606" t="s">
        <v>967</v>
      </c>
      <c r="C16" s="609" t="s">
        <v>968</v>
      </c>
      <c r="D16" s="579" t="s">
        <v>88</v>
      </c>
      <c r="E16" s="579">
        <v>8000</v>
      </c>
      <c r="F16" s="609" t="s">
        <v>969</v>
      </c>
      <c r="G16" s="599" t="s">
        <v>38</v>
      </c>
      <c r="H16" s="609" t="s">
        <v>970</v>
      </c>
      <c r="I16" s="609" t="s">
        <v>971</v>
      </c>
      <c r="J16" s="609" t="s">
        <v>972</v>
      </c>
      <c r="K16" s="643" t="s">
        <v>222</v>
      </c>
      <c r="L16" s="961"/>
      <c r="M16" s="962" t="s">
        <v>326</v>
      </c>
      <c r="N16" s="927" t="s">
        <v>42</v>
      </c>
    </row>
    <row r="17" spans="1:20" s="927" customFormat="1" ht="36">
      <c r="A17" s="634" t="s">
        <v>973</v>
      </c>
      <c r="B17" s="606" t="s">
        <v>974</v>
      </c>
      <c r="C17" s="609" t="s">
        <v>975</v>
      </c>
      <c r="D17" s="579" t="s">
        <v>88</v>
      </c>
      <c r="E17" s="579">
        <v>7800</v>
      </c>
      <c r="F17" s="609" t="s">
        <v>976</v>
      </c>
      <c r="G17" s="599" t="s">
        <v>38</v>
      </c>
      <c r="H17" s="609" t="s">
        <v>977</v>
      </c>
      <c r="I17" s="609" t="s">
        <v>978</v>
      </c>
      <c r="J17" s="609" t="s">
        <v>972</v>
      </c>
      <c r="K17" s="643" t="s">
        <v>222</v>
      </c>
      <c r="L17" s="961"/>
      <c r="M17" s="962" t="s">
        <v>326</v>
      </c>
      <c r="N17" s="927" t="s">
        <v>42</v>
      </c>
    </row>
    <row r="18" spans="1:20" s="929" customFormat="1" ht="84">
      <c r="A18" s="634">
        <v>12</v>
      </c>
      <c r="B18" s="617" t="s">
        <v>979</v>
      </c>
      <c r="C18" s="951" t="s">
        <v>980</v>
      </c>
      <c r="D18" s="605" t="s">
        <v>981</v>
      </c>
      <c r="E18" s="605">
        <v>4000</v>
      </c>
      <c r="F18" s="617" t="s">
        <v>982</v>
      </c>
      <c r="G18" s="951" t="s">
        <v>983</v>
      </c>
      <c r="H18" s="951" t="s">
        <v>984</v>
      </c>
      <c r="I18" s="617" t="s">
        <v>985</v>
      </c>
      <c r="J18" s="617" t="s">
        <v>986</v>
      </c>
      <c r="K18" s="952" t="s">
        <v>984</v>
      </c>
      <c r="L18" s="965"/>
      <c r="M18" s="966"/>
    </row>
    <row r="19" spans="1:20" s="932" customFormat="1" ht="48">
      <c r="A19" s="634">
        <v>13</v>
      </c>
      <c r="B19" s="617" t="s">
        <v>987</v>
      </c>
      <c r="C19" s="617" t="s">
        <v>988</v>
      </c>
      <c r="D19" s="605" t="s">
        <v>989</v>
      </c>
      <c r="E19" s="605">
        <v>11040</v>
      </c>
      <c r="F19" s="617" t="s">
        <v>990</v>
      </c>
      <c r="G19" s="599" t="s">
        <v>38</v>
      </c>
      <c r="H19" s="951" t="s">
        <v>222</v>
      </c>
      <c r="I19" s="951" t="s">
        <v>991</v>
      </c>
      <c r="J19" s="951" t="s">
        <v>992</v>
      </c>
      <c r="K19" s="952" t="s">
        <v>222</v>
      </c>
      <c r="L19" s="952"/>
    </row>
    <row r="20" spans="1:20" s="933" customFormat="1" ht="276">
      <c r="A20" s="634">
        <v>14</v>
      </c>
      <c r="B20" s="954" t="s">
        <v>993</v>
      </c>
      <c r="C20" s="954" t="s">
        <v>994</v>
      </c>
      <c r="D20" s="955" t="s">
        <v>253</v>
      </c>
      <c r="E20" s="955">
        <v>2500</v>
      </c>
      <c r="F20" s="954" t="s">
        <v>995</v>
      </c>
      <c r="G20" s="954" t="s">
        <v>996</v>
      </c>
      <c r="H20" s="956" t="s">
        <v>222</v>
      </c>
      <c r="I20" s="956" t="s">
        <v>997</v>
      </c>
      <c r="J20" s="956" t="s">
        <v>998</v>
      </c>
      <c r="K20" s="605" t="s">
        <v>999</v>
      </c>
      <c r="L20" s="951"/>
      <c r="M20" s="970"/>
    </row>
    <row r="21" spans="1:20" s="933" customFormat="1" ht="84">
      <c r="A21" s="634">
        <v>15</v>
      </c>
      <c r="B21" s="951" t="s">
        <v>1000</v>
      </c>
      <c r="C21" s="951" t="s">
        <v>1001</v>
      </c>
      <c r="D21" s="952" t="s">
        <v>599</v>
      </c>
      <c r="E21" s="952">
        <v>100000</v>
      </c>
      <c r="F21" s="951"/>
      <c r="G21" s="951"/>
      <c r="H21" s="951" t="s">
        <v>1002</v>
      </c>
      <c r="I21" s="951" t="s">
        <v>1003</v>
      </c>
      <c r="J21" s="951"/>
      <c r="K21" s="952" t="s">
        <v>1002</v>
      </c>
      <c r="L21" s="958"/>
      <c r="M21" s="970"/>
    </row>
    <row r="22" spans="1:20" s="934" customFormat="1" ht="24">
      <c r="A22" s="634">
        <v>16</v>
      </c>
      <c r="B22" s="957" t="s">
        <v>1004</v>
      </c>
      <c r="C22" s="957" t="s">
        <v>1005</v>
      </c>
      <c r="D22" s="436" t="s">
        <v>599</v>
      </c>
      <c r="E22" s="436">
        <v>100000</v>
      </c>
      <c r="F22" s="958" t="s">
        <v>1006</v>
      </c>
      <c r="G22" s="952" t="s">
        <v>38</v>
      </c>
      <c r="H22" s="951" t="s">
        <v>168</v>
      </c>
      <c r="I22" s="951" t="s">
        <v>1007</v>
      </c>
      <c r="J22" s="958" t="s">
        <v>1008</v>
      </c>
      <c r="K22" s="971" t="s">
        <v>170</v>
      </c>
      <c r="L22" s="964"/>
      <c r="M22" s="6"/>
    </row>
    <row r="23" spans="1:20" s="934" customFormat="1" ht="48">
      <c r="A23" s="634">
        <v>17</v>
      </c>
      <c r="B23" s="951" t="s">
        <v>1009</v>
      </c>
      <c r="C23" s="951" t="s">
        <v>1010</v>
      </c>
      <c r="D23" s="950" t="s">
        <v>34</v>
      </c>
      <c r="E23" s="950">
        <v>4000</v>
      </c>
      <c r="F23" s="951" t="s">
        <v>1011</v>
      </c>
      <c r="G23" s="952" t="s">
        <v>38</v>
      </c>
      <c r="H23" s="951" t="s">
        <v>143</v>
      </c>
      <c r="I23" s="951"/>
      <c r="J23" s="972" t="s">
        <v>1012</v>
      </c>
      <c r="K23" s="964" t="s">
        <v>143</v>
      </c>
      <c r="L23" s="964"/>
      <c r="M23" s="973"/>
    </row>
    <row r="24" spans="1:20" s="933" customFormat="1" ht="168">
      <c r="A24" s="634">
        <v>18</v>
      </c>
      <c r="B24" s="604" t="s">
        <v>1013</v>
      </c>
      <c r="C24" s="604" t="s">
        <v>1014</v>
      </c>
      <c r="D24" s="436" t="s">
        <v>339</v>
      </c>
      <c r="E24" s="436">
        <v>7620</v>
      </c>
      <c r="F24" s="958" t="s">
        <v>1015</v>
      </c>
      <c r="G24" s="952" t="s">
        <v>38</v>
      </c>
      <c r="H24" s="958" t="s">
        <v>107</v>
      </c>
      <c r="I24" s="951" t="s">
        <v>1016</v>
      </c>
      <c r="J24" s="951" t="s">
        <v>1017</v>
      </c>
      <c r="K24" s="971" t="s">
        <v>107</v>
      </c>
      <c r="L24" s="958"/>
      <c r="M24" s="970"/>
      <c r="T24" s="3"/>
    </row>
    <row r="25" spans="1:20" s="926" customFormat="1" ht="12">
      <c r="A25" s="944" t="s">
        <v>586</v>
      </c>
      <c r="B25" s="610" t="s">
        <v>1018</v>
      </c>
      <c r="C25" s="610"/>
      <c r="D25" s="576"/>
      <c r="E25" s="576">
        <f>SUM(E26:E29)</f>
        <v>30324</v>
      </c>
      <c r="F25" s="610"/>
      <c r="G25" s="610"/>
      <c r="H25" s="943"/>
      <c r="I25" s="609"/>
      <c r="J25" s="609"/>
      <c r="K25" s="579"/>
      <c r="L25" s="592"/>
      <c r="M25" s="960"/>
    </row>
    <row r="26" spans="1:20" s="928" customFormat="1" ht="60">
      <c r="A26" s="634" t="s">
        <v>1019</v>
      </c>
      <c r="B26" s="609" t="s">
        <v>1020</v>
      </c>
      <c r="C26" s="609" t="s">
        <v>1021</v>
      </c>
      <c r="D26" s="579" t="s">
        <v>253</v>
      </c>
      <c r="E26" s="579">
        <v>11000</v>
      </c>
      <c r="F26" s="609" t="s">
        <v>1022</v>
      </c>
      <c r="G26" s="952" t="s">
        <v>38</v>
      </c>
      <c r="H26" s="947" t="s">
        <v>143</v>
      </c>
      <c r="I26" s="947" t="s">
        <v>1023</v>
      </c>
      <c r="J26" s="609" t="s">
        <v>1024</v>
      </c>
      <c r="K26" s="643" t="s">
        <v>685</v>
      </c>
      <c r="L26" s="592"/>
      <c r="M26" s="963"/>
      <c r="N26" s="928" t="s">
        <v>42</v>
      </c>
    </row>
    <row r="27" spans="1:20" s="928" customFormat="1" ht="24">
      <c r="A27" s="634" t="s">
        <v>1025</v>
      </c>
      <c r="B27" s="609" t="s">
        <v>1026</v>
      </c>
      <c r="C27" s="609" t="s">
        <v>1027</v>
      </c>
      <c r="D27" s="579" t="s">
        <v>88</v>
      </c>
      <c r="E27" s="579">
        <v>2324</v>
      </c>
      <c r="F27" s="609" t="s">
        <v>1028</v>
      </c>
      <c r="G27" s="952" t="s">
        <v>38</v>
      </c>
      <c r="H27" s="609" t="s">
        <v>117</v>
      </c>
      <c r="I27" s="609" t="s">
        <v>1029</v>
      </c>
      <c r="J27" s="609" t="s">
        <v>1030</v>
      </c>
      <c r="K27" s="643" t="s">
        <v>628</v>
      </c>
      <c r="L27" s="592"/>
      <c r="M27" s="963"/>
      <c r="N27" s="928" t="s">
        <v>42</v>
      </c>
    </row>
    <row r="28" spans="1:20" s="935" customFormat="1" ht="60">
      <c r="A28" s="634" t="s">
        <v>1031</v>
      </c>
      <c r="B28" s="617" t="s">
        <v>1032</v>
      </c>
      <c r="C28" s="617" t="s">
        <v>1033</v>
      </c>
      <c r="D28" s="605" t="s">
        <v>56</v>
      </c>
      <c r="E28" s="605">
        <v>7000</v>
      </c>
      <c r="F28" s="617" t="s">
        <v>1034</v>
      </c>
      <c r="G28" s="952" t="s">
        <v>38</v>
      </c>
      <c r="H28" s="801" t="s">
        <v>617</v>
      </c>
      <c r="I28" s="951" t="s">
        <v>1035</v>
      </c>
      <c r="J28" s="801" t="s">
        <v>1036</v>
      </c>
      <c r="K28" s="974" t="s">
        <v>617</v>
      </c>
      <c r="L28" s="975"/>
      <c r="M28" s="6" t="s">
        <v>326</v>
      </c>
      <c r="N28" s="662"/>
      <c r="O28" s="976"/>
      <c r="P28" s="976"/>
      <c r="Q28" s="976"/>
    </row>
    <row r="29" spans="1:20" s="936" customFormat="1" ht="36">
      <c r="A29" s="634">
        <v>22</v>
      </c>
      <c r="B29" s="1113" t="s">
        <v>6324</v>
      </c>
      <c r="C29" s="951" t="s">
        <v>1038</v>
      </c>
      <c r="D29" s="952" t="s">
        <v>64</v>
      </c>
      <c r="E29" s="605">
        <v>10000</v>
      </c>
      <c r="F29" s="951" t="s">
        <v>1039</v>
      </c>
      <c r="G29" s="952" t="s">
        <v>38</v>
      </c>
      <c r="H29" s="951" t="s">
        <v>1040</v>
      </c>
      <c r="I29" s="951" t="s">
        <v>1041</v>
      </c>
      <c r="J29" s="617" t="s">
        <v>1042</v>
      </c>
      <c r="K29" s="605" t="s">
        <v>628</v>
      </c>
      <c r="L29" s="951"/>
      <c r="M29" s="977"/>
    </row>
    <row r="30" spans="1:20">
      <c r="A30" s="959" t="s">
        <v>1043</v>
      </c>
    </row>
  </sheetData>
  <autoFilter ref="A3:T30">
    <filterColumn colId="10"/>
  </autoFilter>
  <mergeCells count="5">
    <mergeCell ref="A1:L1"/>
    <mergeCell ref="A2:B2"/>
    <mergeCell ref="C2:E2"/>
    <mergeCell ref="I2:J2"/>
    <mergeCell ref="K2:L2"/>
  </mergeCells>
  <phoneticPr fontId="47" type="noConversion"/>
  <pageMargins left="0.75" right="0.24" top="0.47" bottom="0.55000000000000004" header="0.24" footer="0.31"/>
  <pageSetup paperSize="8" scale="93" fitToHeight="0" orientation="landscape" useFirstPageNumber="1" r:id="rId1"/>
  <headerFooter scaleWithDoc="0" alignWithMargins="0">
    <oddHeader>&amp;L附件</oddHeader>
    <oddFooter>&amp;C第 &amp;P 页，共 &amp;N 页</oddFooter>
  </headerFooter>
</worksheet>
</file>

<file path=xl/worksheets/sheet20.xml><?xml version="1.0" encoding="utf-8"?>
<worksheet xmlns="http://schemas.openxmlformats.org/spreadsheetml/2006/main" xmlns:r="http://schemas.openxmlformats.org/officeDocument/2006/relationships">
  <dimension ref="A1:T268"/>
  <sheetViews>
    <sheetView topLeftCell="A65" zoomScale="50" workbookViewId="0">
      <selection activeCell="AB68" sqref="AB68"/>
    </sheetView>
  </sheetViews>
  <sheetFormatPr defaultRowHeight="22.5"/>
  <cols>
    <col min="1" max="1" width="10" style="176" bestFit="1" customWidth="1"/>
    <col min="2" max="3" width="17.375" style="177" customWidth="1"/>
    <col min="4" max="4" width="62.625" style="177" customWidth="1"/>
    <col min="5" max="5" width="22.25" style="178" customWidth="1"/>
    <col min="6" max="6" width="19" style="179" customWidth="1"/>
    <col min="7" max="7" width="20.5" style="179" customWidth="1"/>
    <col min="8" max="8" width="20" style="179" customWidth="1"/>
    <col min="9" max="9" width="16.125" style="178" hidden="1" customWidth="1"/>
    <col min="10" max="10" width="17.125" style="178" hidden="1" customWidth="1"/>
    <col min="11" max="11" width="53.125" style="177" customWidth="1"/>
    <col min="12" max="12" width="20.75" style="180" customWidth="1"/>
    <col min="13" max="13" width="16.125" style="177" hidden="1" customWidth="1"/>
    <col min="14" max="14" width="35.375" style="177" hidden="1" customWidth="1"/>
    <col min="15" max="15" width="24.25" style="178" hidden="1" customWidth="1"/>
    <col min="16" max="16" width="42.25" style="177" hidden="1" customWidth="1"/>
    <col min="17" max="17" width="44.5" style="177" hidden="1" customWidth="1"/>
    <col min="18" max="18" width="27.125" style="178" customWidth="1"/>
    <col min="19" max="19" width="65.25" style="177" customWidth="1"/>
    <col min="20" max="20" width="17.375" style="178" customWidth="1"/>
    <col min="21" max="16384" width="9" style="145"/>
  </cols>
  <sheetData>
    <row r="1" spans="1:20" ht="35.25">
      <c r="A1" s="1345" t="s">
        <v>5499</v>
      </c>
      <c r="B1" s="1345"/>
      <c r="C1" s="1345"/>
      <c r="D1" s="1345"/>
      <c r="E1" s="1345"/>
      <c r="F1" s="1345"/>
      <c r="G1" s="1345"/>
      <c r="H1" s="1345"/>
      <c r="I1" s="1345"/>
      <c r="J1" s="1345"/>
      <c r="K1" s="1345"/>
      <c r="L1" s="1345"/>
      <c r="M1" s="1345"/>
      <c r="N1" s="1345"/>
      <c r="O1" s="1345"/>
      <c r="P1" s="1345"/>
      <c r="Q1" s="1345"/>
      <c r="R1" s="1345"/>
      <c r="S1" s="1345"/>
      <c r="T1" s="1345"/>
    </row>
    <row r="2" spans="1:20">
      <c r="A2" s="181"/>
      <c r="B2" s="182"/>
      <c r="C2" s="182"/>
      <c r="D2" s="182"/>
      <c r="E2" s="181"/>
      <c r="F2" s="183"/>
      <c r="G2" s="183"/>
      <c r="H2" s="183"/>
      <c r="I2" s="181"/>
      <c r="J2" s="181"/>
      <c r="K2" s="182"/>
      <c r="L2" s="199"/>
      <c r="M2" s="182"/>
      <c r="N2" s="182"/>
      <c r="O2" s="181"/>
      <c r="P2" s="182"/>
      <c r="Q2" s="182"/>
      <c r="R2" s="181"/>
      <c r="S2" s="182"/>
      <c r="T2" s="227" t="s">
        <v>1045</v>
      </c>
    </row>
    <row r="3" spans="1:20" s="130" customFormat="1" ht="45" customHeight="1">
      <c r="A3" s="1331" t="s">
        <v>1</v>
      </c>
      <c r="B3" s="1331" t="s">
        <v>2</v>
      </c>
      <c r="C3" s="1331"/>
      <c r="D3" s="1331" t="s">
        <v>3</v>
      </c>
      <c r="E3" s="1331" t="s">
        <v>4</v>
      </c>
      <c r="F3" s="1334" t="s">
        <v>5</v>
      </c>
      <c r="G3" s="1334" t="s">
        <v>908</v>
      </c>
      <c r="H3" s="1334" t="s">
        <v>7</v>
      </c>
      <c r="I3" s="185" t="s">
        <v>23</v>
      </c>
      <c r="J3" s="200"/>
      <c r="K3" s="1331" t="s">
        <v>8</v>
      </c>
      <c r="L3" s="1331" t="s">
        <v>9</v>
      </c>
      <c r="M3" s="1331" t="s">
        <v>10</v>
      </c>
      <c r="N3" s="1331" t="s">
        <v>11</v>
      </c>
      <c r="O3" s="1331" t="s">
        <v>12</v>
      </c>
      <c r="P3" s="1331" t="s">
        <v>13</v>
      </c>
      <c r="Q3" s="1331" t="s">
        <v>14</v>
      </c>
      <c r="R3" s="1331" t="s">
        <v>15</v>
      </c>
      <c r="S3" s="1346" t="s">
        <v>16</v>
      </c>
      <c r="T3" s="1331" t="s">
        <v>4806</v>
      </c>
    </row>
    <row r="4" spans="1:20" s="130" customFormat="1" ht="66" customHeight="1">
      <c r="A4" s="1331"/>
      <c r="B4" s="1331"/>
      <c r="C4" s="1331"/>
      <c r="D4" s="1331"/>
      <c r="E4" s="1331"/>
      <c r="F4" s="1334"/>
      <c r="G4" s="1334"/>
      <c r="H4" s="1334"/>
      <c r="I4" s="184" t="s">
        <v>24</v>
      </c>
      <c r="J4" s="184" t="s">
        <v>25</v>
      </c>
      <c r="K4" s="1331"/>
      <c r="L4" s="1331"/>
      <c r="M4" s="1331"/>
      <c r="N4" s="1331"/>
      <c r="O4" s="1331"/>
      <c r="P4" s="1331"/>
      <c r="Q4" s="1331"/>
      <c r="R4" s="1331"/>
      <c r="S4" s="1346"/>
      <c r="T4" s="1331"/>
    </row>
    <row r="5" spans="1:20" s="131" customFormat="1" ht="60.75" customHeight="1">
      <c r="A5" s="184" t="s">
        <v>4284</v>
      </c>
      <c r="B5" s="1342" t="s">
        <v>4240</v>
      </c>
      <c r="C5" s="1342"/>
      <c r="D5" s="186" t="s">
        <v>5500</v>
      </c>
      <c r="E5" s="184"/>
      <c r="F5" s="185">
        <f>SUM(F6:F88)</f>
        <v>3403155.6745325653</v>
      </c>
      <c r="G5" s="185">
        <f>SUM(G6:G88)</f>
        <v>977787.8</v>
      </c>
      <c r="H5" s="185">
        <f>SUM(H6:H88)</f>
        <v>784287.66999999993</v>
      </c>
      <c r="I5" s="201"/>
      <c r="J5" s="184"/>
      <c r="K5" s="186"/>
      <c r="L5" s="184"/>
      <c r="M5" s="186"/>
      <c r="N5" s="186"/>
      <c r="O5" s="184"/>
      <c r="P5" s="186"/>
      <c r="Q5" s="186"/>
      <c r="R5" s="184"/>
      <c r="S5" s="186"/>
      <c r="T5" s="229"/>
    </row>
    <row r="6" spans="1:20" s="132" customFormat="1" ht="90" customHeight="1">
      <c r="A6" s="187">
        <v>1</v>
      </c>
      <c r="B6" s="1337" t="s">
        <v>4809</v>
      </c>
      <c r="C6" s="1337"/>
      <c r="D6" s="188" t="s">
        <v>4810</v>
      </c>
      <c r="E6" s="189" t="s">
        <v>48</v>
      </c>
      <c r="F6" s="189">
        <v>526000</v>
      </c>
      <c r="G6" s="189">
        <v>326156</v>
      </c>
      <c r="H6" s="189">
        <v>60000</v>
      </c>
      <c r="I6" s="189">
        <v>60000</v>
      </c>
      <c r="J6" s="189"/>
      <c r="K6" s="188" t="s">
        <v>457</v>
      </c>
      <c r="L6" s="202" t="s">
        <v>36</v>
      </c>
      <c r="M6" s="203"/>
      <c r="N6" s="204" t="s">
        <v>3213</v>
      </c>
      <c r="O6" s="187" t="s">
        <v>4811</v>
      </c>
      <c r="P6" s="204" t="s">
        <v>4812</v>
      </c>
      <c r="Q6" s="204" t="s">
        <v>4813</v>
      </c>
      <c r="R6" s="189" t="s">
        <v>1194</v>
      </c>
      <c r="S6" s="190"/>
      <c r="T6" s="187" t="s">
        <v>4814</v>
      </c>
    </row>
    <row r="7" spans="1:20" s="132" customFormat="1" ht="108.75" customHeight="1">
      <c r="A7" s="187">
        <v>2</v>
      </c>
      <c r="B7" s="1337" t="s">
        <v>1739</v>
      </c>
      <c r="C7" s="1337"/>
      <c r="D7" s="188" t="s">
        <v>4815</v>
      </c>
      <c r="E7" s="187" t="s">
        <v>883</v>
      </c>
      <c r="F7" s="189">
        <v>190385</v>
      </c>
      <c r="G7" s="189">
        <v>24135</v>
      </c>
      <c r="H7" s="189">
        <v>20000</v>
      </c>
      <c r="I7" s="187">
        <v>0</v>
      </c>
      <c r="J7" s="189">
        <f>H7</f>
        <v>20000</v>
      </c>
      <c r="K7" s="188" t="s">
        <v>4816</v>
      </c>
      <c r="L7" s="202" t="s">
        <v>36</v>
      </c>
      <c r="M7" s="189" t="s">
        <v>4817</v>
      </c>
      <c r="N7" s="203" t="s">
        <v>4818</v>
      </c>
      <c r="O7" s="205" t="s">
        <v>4819</v>
      </c>
      <c r="P7" s="205" t="s">
        <v>4820</v>
      </c>
      <c r="Q7" s="189" t="s">
        <v>4821</v>
      </c>
      <c r="R7" s="189" t="s">
        <v>4822</v>
      </c>
      <c r="S7" s="205" t="s">
        <v>1712</v>
      </c>
      <c r="T7" s="187" t="s">
        <v>4814</v>
      </c>
    </row>
    <row r="8" spans="1:20" s="133" customFormat="1" ht="114.75" customHeight="1">
      <c r="A8" s="187">
        <v>3</v>
      </c>
      <c r="B8" s="1338" t="s">
        <v>1750</v>
      </c>
      <c r="C8" s="1338"/>
      <c r="D8" s="191" t="s">
        <v>4823</v>
      </c>
      <c r="E8" s="189" t="s">
        <v>56</v>
      </c>
      <c r="F8" s="189">
        <v>141974</v>
      </c>
      <c r="G8" s="189"/>
      <c r="H8" s="189">
        <v>6000</v>
      </c>
      <c r="I8" s="189"/>
      <c r="J8" s="189"/>
      <c r="K8" s="188" t="s">
        <v>5501</v>
      </c>
      <c r="L8" s="202" t="s">
        <v>36</v>
      </c>
      <c r="M8" s="206" t="s">
        <v>4824</v>
      </c>
      <c r="N8" s="206" t="s">
        <v>4825</v>
      </c>
      <c r="O8" s="206" t="s">
        <v>4819</v>
      </c>
      <c r="P8" s="205" t="s">
        <v>4826</v>
      </c>
      <c r="Q8" s="206" t="s">
        <v>4827</v>
      </c>
      <c r="R8" s="189" t="s">
        <v>4822</v>
      </c>
      <c r="S8" s="206" t="s">
        <v>5502</v>
      </c>
      <c r="T8" s="187" t="s">
        <v>4814</v>
      </c>
    </row>
    <row r="9" spans="1:20" s="134" customFormat="1" ht="128.25" customHeight="1">
      <c r="A9" s="187">
        <v>4</v>
      </c>
      <c r="B9" s="1337" t="s">
        <v>1811</v>
      </c>
      <c r="C9" s="1337"/>
      <c r="D9" s="188" t="s">
        <v>1812</v>
      </c>
      <c r="E9" s="189" t="s">
        <v>1813</v>
      </c>
      <c r="F9" s="189">
        <v>155062</v>
      </c>
      <c r="G9" s="189">
        <v>127741</v>
      </c>
      <c r="H9" s="189">
        <v>12830</v>
      </c>
      <c r="I9" s="189">
        <v>12830</v>
      </c>
      <c r="J9" s="189" t="s">
        <v>1269</v>
      </c>
      <c r="K9" s="188" t="s">
        <v>105</v>
      </c>
      <c r="L9" s="202" t="s">
        <v>36</v>
      </c>
      <c r="M9" s="190" t="s">
        <v>99</v>
      </c>
      <c r="N9" s="204" t="s">
        <v>3350</v>
      </c>
      <c r="O9" s="187" t="s">
        <v>4829</v>
      </c>
      <c r="P9" s="188" t="s">
        <v>4830</v>
      </c>
      <c r="Q9" s="188"/>
      <c r="R9" s="189" t="s">
        <v>3354</v>
      </c>
      <c r="S9" s="188" t="s">
        <v>1816</v>
      </c>
      <c r="T9" s="187"/>
    </row>
    <row r="10" spans="1:20" s="135" customFormat="1" ht="112.5" customHeight="1">
      <c r="A10" s="187">
        <v>5</v>
      </c>
      <c r="B10" s="1337" t="s">
        <v>1821</v>
      </c>
      <c r="C10" s="1337"/>
      <c r="D10" s="190" t="s">
        <v>1822</v>
      </c>
      <c r="E10" s="187" t="s">
        <v>1823</v>
      </c>
      <c r="F10" s="189">
        <v>57459</v>
      </c>
      <c r="G10" s="189">
        <v>45360</v>
      </c>
      <c r="H10" s="189">
        <v>2000</v>
      </c>
      <c r="I10" s="187"/>
      <c r="J10" s="187">
        <v>2000</v>
      </c>
      <c r="K10" s="190" t="s">
        <v>4831</v>
      </c>
      <c r="L10" s="202" t="s">
        <v>36</v>
      </c>
      <c r="M10" s="203"/>
      <c r="N10" s="204" t="s">
        <v>38</v>
      </c>
      <c r="O10" s="207" t="s">
        <v>4189</v>
      </c>
      <c r="P10" s="188" t="s">
        <v>4832</v>
      </c>
      <c r="Q10" s="188" t="s">
        <v>4833</v>
      </c>
      <c r="R10" s="189" t="s">
        <v>1820</v>
      </c>
      <c r="S10" s="188"/>
      <c r="T10" s="187" t="s">
        <v>4814</v>
      </c>
    </row>
    <row r="11" spans="1:20" s="136" customFormat="1" ht="132.75" customHeight="1">
      <c r="A11" s="187">
        <v>6</v>
      </c>
      <c r="B11" s="1337" t="s">
        <v>1854</v>
      </c>
      <c r="C11" s="1337"/>
      <c r="D11" s="190" t="s">
        <v>1855</v>
      </c>
      <c r="E11" s="189" t="s">
        <v>34</v>
      </c>
      <c r="F11" s="189">
        <v>17382</v>
      </c>
      <c r="G11" s="189">
        <v>2500</v>
      </c>
      <c r="H11" s="189">
        <v>13631</v>
      </c>
      <c r="I11" s="189">
        <v>13631</v>
      </c>
      <c r="J11" s="189" t="s">
        <v>1269</v>
      </c>
      <c r="K11" s="188" t="s">
        <v>105</v>
      </c>
      <c r="L11" s="202" t="s">
        <v>36</v>
      </c>
      <c r="M11" s="190" t="s">
        <v>99</v>
      </c>
      <c r="N11" s="204" t="s">
        <v>3381</v>
      </c>
      <c r="O11" s="187" t="s">
        <v>1082</v>
      </c>
      <c r="P11" s="188" t="s">
        <v>4834</v>
      </c>
      <c r="Q11" s="188" t="s">
        <v>4835</v>
      </c>
      <c r="R11" s="189" t="s">
        <v>3385</v>
      </c>
      <c r="S11" s="190" t="s">
        <v>1857</v>
      </c>
      <c r="T11" s="189" t="s">
        <v>4814</v>
      </c>
    </row>
    <row r="12" spans="1:20" s="134" customFormat="1" ht="90">
      <c r="A12" s="187">
        <v>7</v>
      </c>
      <c r="B12" s="1337" t="s">
        <v>1859</v>
      </c>
      <c r="C12" s="1337"/>
      <c r="D12" s="190" t="s">
        <v>4836</v>
      </c>
      <c r="E12" s="189" t="s">
        <v>48</v>
      </c>
      <c r="F12" s="189">
        <v>11699</v>
      </c>
      <c r="G12" s="189">
        <v>6493.3</v>
      </c>
      <c r="H12" s="189">
        <v>4232.7</v>
      </c>
      <c r="I12" s="189">
        <v>4232.7</v>
      </c>
      <c r="J12" s="189" t="s">
        <v>1269</v>
      </c>
      <c r="K12" s="188" t="s">
        <v>105</v>
      </c>
      <c r="L12" s="202" t="s">
        <v>36</v>
      </c>
      <c r="M12" s="203" t="s">
        <v>99</v>
      </c>
      <c r="N12" s="204" t="s">
        <v>3386</v>
      </c>
      <c r="O12" s="189" t="s">
        <v>1082</v>
      </c>
      <c r="P12" s="188" t="s">
        <v>4837</v>
      </c>
      <c r="Q12" s="188"/>
      <c r="R12" s="189" t="s">
        <v>1386</v>
      </c>
      <c r="S12" s="188" t="s">
        <v>1862</v>
      </c>
      <c r="T12" s="189" t="s">
        <v>4814</v>
      </c>
    </row>
    <row r="13" spans="1:20" s="137" customFormat="1" ht="116.25" customHeight="1">
      <c r="A13" s="187">
        <v>8</v>
      </c>
      <c r="B13" s="1337" t="s">
        <v>1863</v>
      </c>
      <c r="C13" s="1337"/>
      <c r="D13" s="188" t="s">
        <v>4838</v>
      </c>
      <c r="E13" s="189" t="s">
        <v>208</v>
      </c>
      <c r="F13" s="189">
        <v>3623</v>
      </c>
      <c r="G13" s="189">
        <v>2600</v>
      </c>
      <c r="H13" s="189">
        <v>929</v>
      </c>
      <c r="I13" s="189">
        <v>929</v>
      </c>
      <c r="J13" s="189" t="s">
        <v>1269</v>
      </c>
      <c r="K13" s="190" t="s">
        <v>105</v>
      </c>
      <c r="L13" s="202" t="s">
        <v>36</v>
      </c>
      <c r="M13" s="190" t="s">
        <v>99</v>
      </c>
      <c r="N13" s="204" t="s">
        <v>4839</v>
      </c>
      <c r="O13" s="189" t="s">
        <v>1082</v>
      </c>
      <c r="P13" s="188" t="s">
        <v>4840</v>
      </c>
      <c r="Q13" s="188"/>
      <c r="R13" s="189" t="s">
        <v>1833</v>
      </c>
      <c r="S13" s="190" t="s">
        <v>1712</v>
      </c>
      <c r="T13" s="189"/>
    </row>
    <row r="14" spans="1:20" s="134" customFormat="1" ht="131.25" customHeight="1">
      <c r="A14" s="187">
        <v>9</v>
      </c>
      <c r="B14" s="1337" t="s">
        <v>1845</v>
      </c>
      <c r="C14" s="1337"/>
      <c r="D14" s="188" t="s">
        <v>1846</v>
      </c>
      <c r="E14" s="189" t="s">
        <v>48</v>
      </c>
      <c r="F14" s="189">
        <v>80757</v>
      </c>
      <c r="G14" s="189">
        <v>28300</v>
      </c>
      <c r="H14" s="189">
        <v>18513</v>
      </c>
      <c r="I14" s="189">
        <v>18513</v>
      </c>
      <c r="J14" s="189" t="s">
        <v>1269</v>
      </c>
      <c r="K14" s="188" t="s">
        <v>1389</v>
      </c>
      <c r="L14" s="202" t="s">
        <v>36</v>
      </c>
      <c r="M14" s="190" t="s">
        <v>99</v>
      </c>
      <c r="N14" s="204" t="s">
        <v>4841</v>
      </c>
      <c r="O14" s="187" t="s">
        <v>3820</v>
      </c>
      <c r="P14" s="188" t="s">
        <v>4842</v>
      </c>
      <c r="Q14" s="188" t="s">
        <v>4843</v>
      </c>
      <c r="R14" s="189" t="s">
        <v>4844</v>
      </c>
      <c r="S14" s="188" t="s">
        <v>1849</v>
      </c>
      <c r="T14" s="189" t="s">
        <v>4814</v>
      </c>
    </row>
    <row r="15" spans="1:20" s="138" customFormat="1" ht="130.5" customHeight="1">
      <c r="A15" s="187">
        <v>10</v>
      </c>
      <c r="B15" s="1338" t="s">
        <v>2300</v>
      </c>
      <c r="C15" s="1338"/>
      <c r="D15" s="188" t="s">
        <v>5503</v>
      </c>
      <c r="E15" s="189" t="s">
        <v>1813</v>
      </c>
      <c r="F15" s="189">
        <v>121000</v>
      </c>
      <c r="G15" s="189">
        <v>110000</v>
      </c>
      <c r="H15" s="189">
        <v>11000</v>
      </c>
      <c r="I15" s="189">
        <v>0</v>
      </c>
      <c r="J15" s="189">
        <v>13000</v>
      </c>
      <c r="K15" s="188" t="s">
        <v>5504</v>
      </c>
      <c r="L15" s="208" t="s">
        <v>36</v>
      </c>
      <c r="M15" s="209"/>
      <c r="N15" s="188" t="s">
        <v>441</v>
      </c>
      <c r="O15" s="189"/>
      <c r="P15" s="188"/>
      <c r="Q15" s="188"/>
      <c r="R15" s="189" t="s">
        <v>1083</v>
      </c>
      <c r="S15" s="190" t="s">
        <v>4846</v>
      </c>
      <c r="T15" s="189"/>
    </row>
    <row r="16" spans="1:20" s="132" customFormat="1" ht="133.5" customHeight="1">
      <c r="A16" s="187">
        <v>11</v>
      </c>
      <c r="B16" s="1337" t="s">
        <v>1869</v>
      </c>
      <c r="C16" s="1337"/>
      <c r="D16" s="188" t="s">
        <v>1870</v>
      </c>
      <c r="E16" s="189" t="s">
        <v>208</v>
      </c>
      <c r="F16" s="189">
        <v>5105</v>
      </c>
      <c r="G16" s="189">
        <v>2850</v>
      </c>
      <c r="H16" s="189">
        <v>2255</v>
      </c>
      <c r="I16" s="189"/>
      <c r="J16" s="189">
        <v>2255</v>
      </c>
      <c r="K16" s="188" t="s">
        <v>2047</v>
      </c>
      <c r="L16" s="202" t="s">
        <v>36</v>
      </c>
      <c r="M16" s="203"/>
      <c r="N16" s="204" t="s">
        <v>3392</v>
      </c>
      <c r="O16" s="207" t="s">
        <v>4847</v>
      </c>
      <c r="P16" s="190" t="s">
        <v>4848</v>
      </c>
      <c r="Q16" s="204"/>
      <c r="R16" s="189" t="s">
        <v>1194</v>
      </c>
      <c r="S16" s="188" t="s">
        <v>1872</v>
      </c>
      <c r="T16" s="189"/>
    </row>
    <row r="17" spans="1:20" s="139" customFormat="1" ht="141" customHeight="1">
      <c r="A17" s="187">
        <v>12</v>
      </c>
      <c r="B17" s="1337" t="s">
        <v>1876</v>
      </c>
      <c r="C17" s="1337"/>
      <c r="D17" s="188" t="s">
        <v>1877</v>
      </c>
      <c r="E17" s="189" t="s">
        <v>208</v>
      </c>
      <c r="F17" s="189">
        <v>8281</v>
      </c>
      <c r="G17" s="189">
        <v>2530</v>
      </c>
      <c r="H17" s="189">
        <v>5751</v>
      </c>
      <c r="I17" s="189"/>
      <c r="J17" s="189">
        <v>5751</v>
      </c>
      <c r="K17" s="188" t="s">
        <v>2047</v>
      </c>
      <c r="L17" s="202" t="s">
        <v>36</v>
      </c>
      <c r="M17" s="203"/>
      <c r="N17" s="204" t="s">
        <v>3396</v>
      </c>
      <c r="O17" s="207" t="s">
        <v>4849</v>
      </c>
      <c r="P17" s="190" t="s">
        <v>4850</v>
      </c>
      <c r="Q17" s="204"/>
      <c r="R17" s="189" t="s">
        <v>1194</v>
      </c>
      <c r="S17" s="188"/>
      <c r="T17" s="189"/>
    </row>
    <row r="18" spans="1:20" s="134" customFormat="1" ht="121.5" customHeight="1">
      <c r="A18" s="187">
        <v>13</v>
      </c>
      <c r="B18" s="1337" t="s">
        <v>1866</v>
      </c>
      <c r="C18" s="1337"/>
      <c r="D18" s="188" t="s">
        <v>1867</v>
      </c>
      <c r="E18" s="192" t="s">
        <v>208</v>
      </c>
      <c r="F18" s="189">
        <v>3316</v>
      </c>
      <c r="G18" s="189">
        <v>2815</v>
      </c>
      <c r="H18" s="189">
        <v>456</v>
      </c>
      <c r="I18" s="189">
        <v>456</v>
      </c>
      <c r="J18" s="189" t="s">
        <v>1269</v>
      </c>
      <c r="K18" s="190" t="s">
        <v>105</v>
      </c>
      <c r="L18" s="202" t="s">
        <v>36</v>
      </c>
      <c r="M18" s="190" t="s">
        <v>99</v>
      </c>
      <c r="N18" s="190" t="s">
        <v>3390</v>
      </c>
      <c r="O18" s="189" t="s">
        <v>1082</v>
      </c>
      <c r="P18" s="188" t="s">
        <v>4851</v>
      </c>
      <c r="Q18" s="188" t="s">
        <v>4852</v>
      </c>
      <c r="R18" s="189" t="s">
        <v>1386</v>
      </c>
      <c r="S18" s="190" t="s">
        <v>4853</v>
      </c>
      <c r="T18" s="189"/>
    </row>
    <row r="19" spans="1:20" s="140" customFormat="1" ht="118.5" customHeight="1">
      <c r="A19" s="187">
        <v>14</v>
      </c>
      <c r="B19" s="1337" t="s">
        <v>1891</v>
      </c>
      <c r="C19" s="188" t="s">
        <v>3401</v>
      </c>
      <c r="D19" s="188" t="s">
        <v>4854</v>
      </c>
      <c r="E19" s="189" t="s">
        <v>883</v>
      </c>
      <c r="F19" s="189">
        <v>214207</v>
      </c>
      <c r="G19" s="189">
        <v>300</v>
      </c>
      <c r="H19" s="189">
        <v>500</v>
      </c>
      <c r="I19" s="189">
        <v>500</v>
      </c>
      <c r="J19" s="189" t="s">
        <v>1269</v>
      </c>
      <c r="K19" s="188" t="s">
        <v>1893</v>
      </c>
      <c r="L19" s="202" t="s">
        <v>646</v>
      </c>
      <c r="M19" s="190" t="s">
        <v>99</v>
      </c>
      <c r="N19" s="204" t="s">
        <v>3224</v>
      </c>
      <c r="O19" s="187" t="s">
        <v>1082</v>
      </c>
      <c r="P19" s="204" t="s">
        <v>4855</v>
      </c>
      <c r="Q19" s="204" t="s">
        <v>3404</v>
      </c>
      <c r="R19" s="187" t="s">
        <v>4856</v>
      </c>
      <c r="S19" s="188" t="s">
        <v>4857</v>
      </c>
      <c r="T19" s="189"/>
    </row>
    <row r="20" spans="1:20" s="134" customFormat="1" ht="110.25" customHeight="1">
      <c r="A20" s="187">
        <v>15</v>
      </c>
      <c r="B20" s="1337"/>
      <c r="C20" s="188" t="s">
        <v>3407</v>
      </c>
      <c r="D20" s="188" t="s">
        <v>4858</v>
      </c>
      <c r="E20" s="189" t="s">
        <v>48</v>
      </c>
      <c r="F20" s="189">
        <v>30657</v>
      </c>
      <c r="G20" s="189">
        <v>140</v>
      </c>
      <c r="H20" s="189">
        <v>8311</v>
      </c>
      <c r="I20" s="189">
        <v>8311</v>
      </c>
      <c r="J20" s="189" t="s">
        <v>1269</v>
      </c>
      <c r="K20" s="188" t="s">
        <v>4859</v>
      </c>
      <c r="L20" s="202">
        <v>43313</v>
      </c>
      <c r="M20" s="190" t="s">
        <v>99</v>
      </c>
      <c r="N20" s="204" t="s">
        <v>3409</v>
      </c>
      <c r="O20" s="187" t="s">
        <v>1082</v>
      </c>
      <c r="P20" s="188" t="s">
        <v>4244</v>
      </c>
      <c r="Q20" s="188" t="s">
        <v>4860</v>
      </c>
      <c r="R20" s="187" t="s">
        <v>1833</v>
      </c>
      <c r="S20" s="188" t="s">
        <v>4861</v>
      </c>
      <c r="T20" s="189" t="s">
        <v>4814</v>
      </c>
    </row>
    <row r="21" spans="1:20" s="137" customFormat="1" ht="90">
      <c r="A21" s="187">
        <v>16</v>
      </c>
      <c r="B21" s="1337"/>
      <c r="C21" s="188" t="s">
        <v>3412</v>
      </c>
      <c r="D21" s="188" t="s">
        <v>4862</v>
      </c>
      <c r="E21" s="189" t="s">
        <v>79</v>
      </c>
      <c r="F21" s="189">
        <v>35514</v>
      </c>
      <c r="G21" s="189">
        <v>475</v>
      </c>
      <c r="H21" s="189">
        <v>7723</v>
      </c>
      <c r="I21" s="189">
        <v>7723</v>
      </c>
      <c r="J21" s="189" t="s">
        <v>1269</v>
      </c>
      <c r="K21" s="188" t="s">
        <v>4248</v>
      </c>
      <c r="L21" s="202">
        <v>43313</v>
      </c>
      <c r="M21" s="190" t="s">
        <v>99</v>
      </c>
      <c r="N21" s="204" t="s">
        <v>3414</v>
      </c>
      <c r="O21" s="187" t="s">
        <v>1082</v>
      </c>
      <c r="P21" s="188" t="s">
        <v>4863</v>
      </c>
      <c r="Q21" s="188" t="s">
        <v>4250</v>
      </c>
      <c r="R21" s="189" t="s">
        <v>1833</v>
      </c>
      <c r="S21" s="188" t="s">
        <v>4861</v>
      </c>
      <c r="T21" s="189"/>
    </row>
    <row r="22" spans="1:20" s="137" customFormat="1" ht="110.25" customHeight="1">
      <c r="A22" s="187">
        <v>17</v>
      </c>
      <c r="B22" s="1337"/>
      <c r="C22" s="188" t="s">
        <v>3416</v>
      </c>
      <c r="D22" s="188" t="s">
        <v>4864</v>
      </c>
      <c r="E22" s="189" t="s">
        <v>56</v>
      </c>
      <c r="F22" s="189">
        <v>17622</v>
      </c>
      <c r="G22" s="189">
        <v>200</v>
      </c>
      <c r="H22" s="189">
        <v>50</v>
      </c>
      <c r="I22" s="189">
        <v>50</v>
      </c>
      <c r="J22" s="189" t="s">
        <v>1269</v>
      </c>
      <c r="K22" s="188" t="s">
        <v>1893</v>
      </c>
      <c r="L22" s="202" t="s">
        <v>646</v>
      </c>
      <c r="M22" s="190" t="s">
        <v>99</v>
      </c>
      <c r="N22" s="204" t="s">
        <v>3418</v>
      </c>
      <c r="O22" s="187" t="s">
        <v>1082</v>
      </c>
      <c r="P22" s="204" t="s">
        <v>4865</v>
      </c>
      <c r="Q22" s="204"/>
      <c r="R22" s="189" t="s">
        <v>1833</v>
      </c>
      <c r="S22" s="188" t="s">
        <v>4857</v>
      </c>
      <c r="T22" s="189"/>
    </row>
    <row r="23" spans="1:20" s="136" customFormat="1" ht="117" customHeight="1">
      <c r="A23" s="187">
        <v>18</v>
      </c>
      <c r="B23" s="1337" t="s">
        <v>1899</v>
      </c>
      <c r="C23" s="1337"/>
      <c r="D23" s="188" t="s">
        <v>1900</v>
      </c>
      <c r="E23" s="189">
        <v>2018</v>
      </c>
      <c r="F23" s="189">
        <v>1492</v>
      </c>
      <c r="G23" s="189">
        <v>1138</v>
      </c>
      <c r="H23" s="189">
        <v>354</v>
      </c>
      <c r="I23" s="189">
        <v>354</v>
      </c>
      <c r="J23" s="189" t="s">
        <v>1269</v>
      </c>
      <c r="K23" s="190" t="s">
        <v>105</v>
      </c>
      <c r="L23" s="202" t="s">
        <v>36</v>
      </c>
      <c r="M23" s="190" t="s">
        <v>99</v>
      </c>
      <c r="N23" s="190" t="s">
        <v>4866</v>
      </c>
      <c r="O23" s="189" t="s">
        <v>1082</v>
      </c>
      <c r="P23" s="188" t="s">
        <v>4867</v>
      </c>
      <c r="Q23" s="188"/>
      <c r="R23" s="189" t="s">
        <v>1833</v>
      </c>
      <c r="S23" s="190" t="s">
        <v>1901</v>
      </c>
      <c r="T23" s="189"/>
    </row>
    <row r="24" spans="1:20" s="141" customFormat="1" ht="79.5" customHeight="1">
      <c r="A24" s="187">
        <v>19</v>
      </c>
      <c r="B24" s="1337" t="s">
        <v>1902</v>
      </c>
      <c r="C24" s="1337"/>
      <c r="D24" s="188" t="s">
        <v>1903</v>
      </c>
      <c r="E24" s="189" t="s">
        <v>34</v>
      </c>
      <c r="F24" s="189">
        <v>1878</v>
      </c>
      <c r="G24" s="189">
        <v>600</v>
      </c>
      <c r="H24" s="189">
        <v>1193</v>
      </c>
      <c r="I24" s="189">
        <v>1193</v>
      </c>
      <c r="J24" s="189" t="s">
        <v>1269</v>
      </c>
      <c r="K24" s="190" t="s">
        <v>105</v>
      </c>
      <c r="L24" s="202">
        <v>43132</v>
      </c>
      <c r="M24" s="190" t="s">
        <v>99</v>
      </c>
      <c r="N24" s="190" t="s">
        <v>3422</v>
      </c>
      <c r="O24" s="189" t="s">
        <v>1082</v>
      </c>
      <c r="P24" s="188" t="s">
        <v>4868</v>
      </c>
      <c r="Q24" s="188"/>
      <c r="R24" s="189" t="s">
        <v>1833</v>
      </c>
      <c r="S24" s="188"/>
      <c r="T24" s="189"/>
    </row>
    <row r="25" spans="1:20" s="142" customFormat="1" ht="118.5" customHeight="1">
      <c r="A25" s="187">
        <v>20</v>
      </c>
      <c r="B25" s="1337" t="s">
        <v>1904</v>
      </c>
      <c r="C25" s="1337"/>
      <c r="D25" s="188" t="s">
        <v>4869</v>
      </c>
      <c r="E25" s="189" t="s">
        <v>34</v>
      </c>
      <c r="F25" s="189">
        <v>4040</v>
      </c>
      <c r="G25" s="193">
        <v>400</v>
      </c>
      <c r="H25" s="189">
        <v>1176</v>
      </c>
      <c r="I25" s="189">
        <v>1176</v>
      </c>
      <c r="J25" s="189" t="s">
        <v>1269</v>
      </c>
      <c r="K25" s="209" t="s">
        <v>1847</v>
      </c>
      <c r="L25" s="202">
        <v>43252</v>
      </c>
      <c r="M25" s="190" t="s">
        <v>99</v>
      </c>
      <c r="N25" s="190" t="s">
        <v>3422</v>
      </c>
      <c r="O25" s="187" t="s">
        <v>1082</v>
      </c>
      <c r="P25" s="188" t="s">
        <v>4870</v>
      </c>
      <c r="Q25" s="204"/>
      <c r="R25" s="189" t="s">
        <v>1833</v>
      </c>
      <c r="S25" s="188" t="s">
        <v>4871</v>
      </c>
      <c r="T25" s="189"/>
    </row>
    <row r="26" spans="1:20" s="142" customFormat="1" ht="159" customHeight="1">
      <c r="A26" s="187">
        <v>21</v>
      </c>
      <c r="B26" s="1385" t="s">
        <v>3425</v>
      </c>
      <c r="C26" s="1386"/>
      <c r="D26" s="188" t="s">
        <v>4872</v>
      </c>
      <c r="E26" s="189" t="s">
        <v>34</v>
      </c>
      <c r="F26" s="189">
        <v>1508</v>
      </c>
      <c r="G26" s="189">
        <v>120</v>
      </c>
      <c r="H26" s="189">
        <v>1275</v>
      </c>
      <c r="I26" s="189">
        <v>1275</v>
      </c>
      <c r="J26" s="189" t="s">
        <v>1269</v>
      </c>
      <c r="K26" s="209" t="s">
        <v>105</v>
      </c>
      <c r="L26" s="202">
        <v>43070</v>
      </c>
      <c r="M26" s="190" t="s">
        <v>99</v>
      </c>
      <c r="N26" s="190" t="s">
        <v>3422</v>
      </c>
      <c r="O26" s="187" t="s">
        <v>3820</v>
      </c>
      <c r="P26" s="188" t="s">
        <v>4873</v>
      </c>
      <c r="Q26" s="188" t="s">
        <v>4874</v>
      </c>
      <c r="R26" s="189" t="s">
        <v>4875</v>
      </c>
      <c r="S26" s="188" t="s">
        <v>5505</v>
      </c>
      <c r="T26" s="189"/>
    </row>
    <row r="27" spans="1:20" s="143" customFormat="1" ht="130.5" customHeight="1">
      <c r="A27" s="194">
        <v>22</v>
      </c>
      <c r="B27" s="1387" t="s">
        <v>4877</v>
      </c>
      <c r="C27" s="1388"/>
      <c r="D27" s="195" t="s">
        <v>4877</v>
      </c>
      <c r="E27" s="196" t="s">
        <v>34</v>
      </c>
      <c r="F27" s="196">
        <v>3000</v>
      </c>
      <c r="G27" s="196"/>
      <c r="H27" s="196">
        <v>3000</v>
      </c>
      <c r="I27" s="196"/>
      <c r="J27" s="196"/>
      <c r="K27" s="210" t="s">
        <v>105</v>
      </c>
      <c r="L27" s="211" t="s">
        <v>1158</v>
      </c>
      <c r="M27" s="212"/>
      <c r="N27" s="213" t="s">
        <v>38</v>
      </c>
      <c r="O27" s="214"/>
      <c r="P27" s="213"/>
      <c r="Q27" s="213"/>
      <c r="R27" s="196" t="s">
        <v>3434</v>
      </c>
      <c r="S27" s="195" t="s">
        <v>5506</v>
      </c>
      <c r="T27" s="196"/>
    </row>
    <row r="28" spans="1:20" s="142" customFormat="1" ht="90" customHeight="1">
      <c r="A28" s="187">
        <v>23</v>
      </c>
      <c r="B28" s="1385" t="s">
        <v>3435</v>
      </c>
      <c r="C28" s="1389"/>
      <c r="D28" s="188" t="s">
        <v>4878</v>
      </c>
      <c r="E28" s="189" t="s">
        <v>88</v>
      </c>
      <c r="F28" s="189">
        <v>2998</v>
      </c>
      <c r="G28" s="189"/>
      <c r="H28" s="189">
        <v>1800</v>
      </c>
      <c r="I28" s="189"/>
      <c r="J28" s="189"/>
      <c r="K28" s="209" t="s">
        <v>5507</v>
      </c>
      <c r="L28" s="202">
        <v>43160</v>
      </c>
      <c r="M28" s="203"/>
      <c r="N28" s="204" t="s">
        <v>3437</v>
      </c>
      <c r="O28" s="207"/>
      <c r="P28" s="204"/>
      <c r="Q28" s="204"/>
      <c r="R28" s="189" t="s">
        <v>1912</v>
      </c>
      <c r="S28" s="188" t="s">
        <v>5508</v>
      </c>
      <c r="T28" s="189" t="s">
        <v>4814</v>
      </c>
    </row>
    <row r="29" spans="1:20" s="136" customFormat="1" ht="94.5" customHeight="1">
      <c r="A29" s="187">
        <v>24</v>
      </c>
      <c r="B29" s="1337" t="s">
        <v>1913</v>
      </c>
      <c r="C29" s="188" t="s">
        <v>3446</v>
      </c>
      <c r="D29" s="188" t="s">
        <v>4879</v>
      </c>
      <c r="E29" s="189" t="s">
        <v>34</v>
      </c>
      <c r="F29" s="189">
        <v>3500</v>
      </c>
      <c r="G29" s="189"/>
      <c r="H29" s="189">
        <v>3500</v>
      </c>
      <c r="I29" s="189"/>
      <c r="J29" s="189"/>
      <c r="K29" s="209" t="s">
        <v>105</v>
      </c>
      <c r="L29" s="202" t="s">
        <v>1158</v>
      </c>
      <c r="M29" s="203"/>
      <c r="N29" s="204" t="s">
        <v>38</v>
      </c>
      <c r="O29" s="207"/>
      <c r="P29" s="204"/>
      <c r="Q29" s="204"/>
      <c r="R29" s="189" t="s">
        <v>1399</v>
      </c>
      <c r="S29" s="188"/>
      <c r="T29" s="189"/>
    </row>
    <row r="30" spans="1:20" s="134" customFormat="1" ht="106.5" customHeight="1">
      <c r="A30" s="1375">
        <v>25</v>
      </c>
      <c r="B30" s="1337"/>
      <c r="C30" s="1337" t="s">
        <v>3449</v>
      </c>
      <c r="D30" s="1337" t="s">
        <v>1918</v>
      </c>
      <c r="E30" s="1358" t="s">
        <v>34</v>
      </c>
      <c r="F30" s="189">
        <v>4455</v>
      </c>
      <c r="G30" s="189"/>
      <c r="H30" s="189">
        <v>4455</v>
      </c>
      <c r="I30" s="189"/>
      <c r="J30" s="189"/>
      <c r="K30" s="209" t="s">
        <v>105</v>
      </c>
      <c r="L30" s="202" t="s">
        <v>1158</v>
      </c>
      <c r="M30" s="203"/>
      <c r="N30" s="204" t="s">
        <v>38</v>
      </c>
      <c r="O30" s="207"/>
      <c r="P30" s="204"/>
      <c r="Q30" s="204"/>
      <c r="R30" s="189" t="s">
        <v>3451</v>
      </c>
      <c r="S30" s="188" t="s">
        <v>5509</v>
      </c>
      <c r="T30" s="189" t="s">
        <v>4814</v>
      </c>
    </row>
    <row r="31" spans="1:20" s="144" customFormat="1" ht="69" customHeight="1">
      <c r="A31" s="1375"/>
      <c r="B31" s="1337"/>
      <c r="C31" s="1337"/>
      <c r="D31" s="1337"/>
      <c r="E31" s="1358"/>
      <c r="F31" s="189">
        <v>3565</v>
      </c>
      <c r="G31" s="189"/>
      <c r="H31" s="189">
        <v>3565</v>
      </c>
      <c r="I31" s="189"/>
      <c r="J31" s="189"/>
      <c r="K31" s="209" t="s">
        <v>105</v>
      </c>
      <c r="L31" s="202" t="s">
        <v>1158</v>
      </c>
      <c r="M31" s="202"/>
      <c r="N31" s="204" t="s">
        <v>3452</v>
      </c>
      <c r="O31" s="204"/>
      <c r="P31" s="204"/>
      <c r="Q31" s="204"/>
      <c r="R31" s="189" t="s">
        <v>3316</v>
      </c>
      <c r="S31" s="188"/>
      <c r="T31" s="187" t="s">
        <v>4814</v>
      </c>
    </row>
    <row r="32" spans="1:20" ht="82.5" customHeight="1">
      <c r="A32" s="187">
        <v>26</v>
      </c>
      <c r="B32" s="1338" t="s">
        <v>4880</v>
      </c>
      <c r="C32" s="1338"/>
      <c r="D32" s="190" t="s">
        <v>4881</v>
      </c>
      <c r="E32" s="189" t="s">
        <v>34</v>
      </c>
      <c r="F32" s="189">
        <v>8000</v>
      </c>
      <c r="G32" s="189">
        <v>2000</v>
      </c>
      <c r="H32" s="189">
        <v>6000</v>
      </c>
      <c r="I32" s="215">
        <v>6000</v>
      </c>
      <c r="J32" s="215"/>
      <c r="K32" s="209" t="s">
        <v>105</v>
      </c>
      <c r="L32" s="202" t="s">
        <v>1158</v>
      </c>
      <c r="M32" s="190"/>
      <c r="N32" s="204" t="s">
        <v>38</v>
      </c>
      <c r="O32" s="207" t="s">
        <v>4882</v>
      </c>
      <c r="P32" s="188"/>
      <c r="Q32" s="188"/>
      <c r="R32" s="189" t="s">
        <v>1399</v>
      </c>
      <c r="S32" s="190"/>
      <c r="T32" s="187"/>
    </row>
    <row r="33" spans="1:20" s="146" customFormat="1" ht="107.25" customHeight="1">
      <c r="A33" s="194">
        <v>27</v>
      </c>
      <c r="B33" s="1344" t="s">
        <v>1921</v>
      </c>
      <c r="C33" s="1344"/>
      <c r="D33" s="197" t="s">
        <v>1926</v>
      </c>
      <c r="E33" s="196" t="s">
        <v>34</v>
      </c>
      <c r="F33" s="196">
        <v>4200</v>
      </c>
      <c r="G33" s="196">
        <v>1500</v>
      </c>
      <c r="H33" s="196">
        <v>2700</v>
      </c>
      <c r="I33" s="216">
        <v>5606</v>
      </c>
      <c r="J33" s="216"/>
      <c r="K33" s="210" t="s">
        <v>105</v>
      </c>
      <c r="L33" s="211">
        <v>43070</v>
      </c>
      <c r="M33" s="197"/>
      <c r="N33" s="213" t="s">
        <v>38</v>
      </c>
      <c r="O33" s="214" t="s">
        <v>4882</v>
      </c>
      <c r="P33" s="195"/>
      <c r="Q33" s="195"/>
      <c r="R33" s="196" t="s">
        <v>1399</v>
      </c>
      <c r="S33" s="197" t="s">
        <v>5506</v>
      </c>
      <c r="T33" s="194"/>
    </row>
    <row r="34" spans="1:20" s="147" customFormat="1" ht="66" customHeight="1">
      <c r="A34" s="187">
        <v>28</v>
      </c>
      <c r="B34" s="1338" t="s">
        <v>4883</v>
      </c>
      <c r="C34" s="1338"/>
      <c r="D34" s="190" t="s">
        <v>4884</v>
      </c>
      <c r="E34" s="198" t="s">
        <v>64</v>
      </c>
      <c r="F34" s="189">
        <v>1400</v>
      </c>
      <c r="G34" s="189">
        <v>300</v>
      </c>
      <c r="H34" s="189">
        <v>1100</v>
      </c>
      <c r="I34" s="189">
        <v>500</v>
      </c>
      <c r="J34" s="189"/>
      <c r="K34" s="190" t="s">
        <v>4884</v>
      </c>
      <c r="L34" s="202" t="s">
        <v>36</v>
      </c>
      <c r="M34" s="190"/>
      <c r="N34" s="204" t="s">
        <v>38</v>
      </c>
      <c r="O34" s="207" t="s">
        <v>4882</v>
      </c>
      <c r="P34" s="188"/>
      <c r="Q34" s="188"/>
      <c r="R34" s="189" t="s">
        <v>1399</v>
      </c>
      <c r="S34" s="190"/>
      <c r="T34" s="187"/>
    </row>
    <row r="35" spans="1:20" s="142" customFormat="1" ht="102" customHeight="1">
      <c r="A35" s="187">
        <v>29</v>
      </c>
      <c r="B35" s="1337" t="s">
        <v>1923</v>
      </c>
      <c r="C35" s="1337"/>
      <c r="D35" s="190" t="s">
        <v>1924</v>
      </c>
      <c r="E35" s="189" t="s">
        <v>34</v>
      </c>
      <c r="F35" s="189">
        <v>8000</v>
      </c>
      <c r="G35" s="189">
        <v>1000</v>
      </c>
      <c r="H35" s="189">
        <v>7000</v>
      </c>
      <c r="I35" s="189">
        <v>5000</v>
      </c>
      <c r="J35" s="189"/>
      <c r="K35" s="209" t="s">
        <v>105</v>
      </c>
      <c r="L35" s="202">
        <v>43070</v>
      </c>
      <c r="M35" s="203"/>
      <c r="N35" s="204" t="s">
        <v>38</v>
      </c>
      <c r="O35" s="207" t="s">
        <v>4882</v>
      </c>
      <c r="P35" s="204"/>
      <c r="Q35" s="204"/>
      <c r="R35" s="187" t="s">
        <v>1399</v>
      </c>
      <c r="S35" s="188"/>
      <c r="T35" s="187"/>
    </row>
    <row r="36" spans="1:20" s="135" customFormat="1" ht="106.5" customHeight="1">
      <c r="A36" s="187">
        <v>30</v>
      </c>
      <c r="B36" s="1337" t="s">
        <v>1925</v>
      </c>
      <c r="C36" s="1337"/>
      <c r="D36" s="190" t="s">
        <v>1926</v>
      </c>
      <c r="E36" s="189" t="s">
        <v>34</v>
      </c>
      <c r="F36" s="189">
        <v>10000</v>
      </c>
      <c r="G36" s="189">
        <v>1000</v>
      </c>
      <c r="H36" s="189">
        <v>9000</v>
      </c>
      <c r="I36" s="189">
        <v>6000</v>
      </c>
      <c r="J36" s="189"/>
      <c r="K36" s="209" t="s">
        <v>105</v>
      </c>
      <c r="L36" s="202">
        <v>43070</v>
      </c>
      <c r="M36" s="203"/>
      <c r="N36" s="204" t="s">
        <v>38</v>
      </c>
      <c r="O36" s="207" t="s">
        <v>4882</v>
      </c>
      <c r="P36" s="204"/>
      <c r="Q36" s="204"/>
      <c r="R36" s="187" t="s">
        <v>1399</v>
      </c>
      <c r="S36" s="188"/>
      <c r="T36" s="187"/>
    </row>
    <row r="37" spans="1:20" s="135" customFormat="1" ht="123" customHeight="1">
      <c r="A37" s="187">
        <v>31</v>
      </c>
      <c r="B37" s="1337" t="s">
        <v>1928</v>
      </c>
      <c r="C37" s="1337"/>
      <c r="D37" s="188" t="s">
        <v>1929</v>
      </c>
      <c r="E37" s="189" t="s">
        <v>64</v>
      </c>
      <c r="F37" s="189">
        <v>41022</v>
      </c>
      <c r="G37" s="189"/>
      <c r="H37" s="189">
        <v>30122</v>
      </c>
      <c r="I37" s="189"/>
      <c r="J37" s="189"/>
      <c r="K37" s="188" t="s">
        <v>4885</v>
      </c>
      <c r="L37" s="202" t="s">
        <v>1158</v>
      </c>
      <c r="M37" s="203"/>
      <c r="N37" s="204"/>
      <c r="O37" s="207"/>
      <c r="P37" s="204"/>
      <c r="Q37" s="204"/>
      <c r="R37" s="189" t="s">
        <v>1399</v>
      </c>
      <c r="S37" s="188" t="s">
        <v>1930</v>
      </c>
      <c r="T37" s="187" t="s">
        <v>4814</v>
      </c>
    </row>
    <row r="38" spans="1:20" s="130" customFormat="1" ht="64.5" customHeight="1">
      <c r="A38" s="187">
        <v>32</v>
      </c>
      <c r="B38" s="1337" t="s">
        <v>1931</v>
      </c>
      <c r="C38" s="1337"/>
      <c r="D38" s="188" t="s">
        <v>1932</v>
      </c>
      <c r="E38" s="189" t="s">
        <v>34</v>
      </c>
      <c r="F38" s="189">
        <v>1746</v>
      </c>
      <c r="G38" s="189"/>
      <c r="H38" s="189">
        <v>1746</v>
      </c>
      <c r="I38" s="189"/>
      <c r="J38" s="189"/>
      <c r="K38" s="188" t="s">
        <v>105</v>
      </c>
      <c r="L38" s="202" t="s">
        <v>1158</v>
      </c>
      <c r="M38" s="203"/>
      <c r="N38" s="204" t="s">
        <v>38</v>
      </c>
      <c r="O38" s="207"/>
      <c r="P38" s="204"/>
      <c r="Q38" s="204"/>
      <c r="R38" s="189" t="s">
        <v>1399</v>
      </c>
      <c r="S38" s="188" t="s">
        <v>4886</v>
      </c>
      <c r="T38" s="187" t="s">
        <v>4814</v>
      </c>
    </row>
    <row r="39" spans="1:20" s="130" customFormat="1" ht="85.5" customHeight="1">
      <c r="A39" s="187">
        <v>33</v>
      </c>
      <c r="B39" s="1337" t="s">
        <v>1933</v>
      </c>
      <c r="C39" s="1337"/>
      <c r="D39" s="188" t="s">
        <v>1934</v>
      </c>
      <c r="E39" s="189" t="s">
        <v>34</v>
      </c>
      <c r="F39" s="189">
        <v>1439.8845325657892</v>
      </c>
      <c r="G39" s="189"/>
      <c r="H39" s="189">
        <v>1440</v>
      </c>
      <c r="I39" s="189"/>
      <c r="J39" s="189"/>
      <c r="K39" s="188" t="s">
        <v>105</v>
      </c>
      <c r="L39" s="202" t="s">
        <v>1158</v>
      </c>
      <c r="M39" s="203"/>
      <c r="N39" s="204" t="s">
        <v>38</v>
      </c>
      <c r="O39" s="207"/>
      <c r="P39" s="204"/>
      <c r="Q39" s="204"/>
      <c r="R39" s="189" t="s">
        <v>1399</v>
      </c>
      <c r="S39" s="188" t="s">
        <v>5510</v>
      </c>
      <c r="T39" s="187" t="s">
        <v>4814</v>
      </c>
    </row>
    <row r="40" spans="1:20" s="130" customFormat="1" ht="228.75" customHeight="1">
      <c r="A40" s="187">
        <v>34</v>
      </c>
      <c r="B40" s="1337" t="s">
        <v>1935</v>
      </c>
      <c r="C40" s="1337"/>
      <c r="D40" s="188" t="s">
        <v>4887</v>
      </c>
      <c r="E40" s="189" t="s">
        <v>34</v>
      </c>
      <c r="F40" s="189">
        <v>10054</v>
      </c>
      <c r="G40" s="189"/>
      <c r="H40" s="189">
        <v>10054</v>
      </c>
      <c r="I40" s="189"/>
      <c r="J40" s="189"/>
      <c r="K40" s="188" t="s">
        <v>105</v>
      </c>
      <c r="L40" s="202">
        <v>43070</v>
      </c>
      <c r="M40" s="203"/>
      <c r="N40" s="204" t="s">
        <v>38</v>
      </c>
      <c r="O40" s="207"/>
      <c r="P40" s="204"/>
      <c r="Q40" s="204"/>
      <c r="R40" s="189" t="s">
        <v>1399</v>
      </c>
      <c r="S40" s="188" t="s">
        <v>1937</v>
      </c>
      <c r="T40" s="187"/>
    </row>
    <row r="41" spans="1:20" s="148" customFormat="1" ht="93.75" customHeight="1">
      <c r="A41" s="187">
        <v>35</v>
      </c>
      <c r="B41" s="1337" t="s">
        <v>1938</v>
      </c>
      <c r="C41" s="1337"/>
      <c r="D41" s="188" t="s">
        <v>1939</v>
      </c>
      <c r="E41" s="189" t="s">
        <v>34</v>
      </c>
      <c r="F41" s="189">
        <v>10000</v>
      </c>
      <c r="G41" s="189">
        <v>3000</v>
      </c>
      <c r="H41" s="189">
        <v>7000</v>
      </c>
      <c r="I41" s="189">
        <v>7000</v>
      </c>
      <c r="J41" s="189"/>
      <c r="K41" s="188" t="s">
        <v>105</v>
      </c>
      <c r="L41" s="202" t="s">
        <v>36</v>
      </c>
      <c r="M41" s="203"/>
      <c r="N41" s="204" t="s">
        <v>3460</v>
      </c>
      <c r="O41" s="207" t="s">
        <v>3154</v>
      </c>
      <c r="P41" s="204" t="s">
        <v>4888</v>
      </c>
      <c r="Q41" s="204" t="s">
        <v>4889</v>
      </c>
      <c r="R41" s="189" t="s">
        <v>1194</v>
      </c>
      <c r="S41" s="188" t="s">
        <v>1940</v>
      </c>
      <c r="T41" s="215" t="s">
        <v>4814</v>
      </c>
    </row>
    <row r="42" spans="1:20" s="147" customFormat="1" ht="84" customHeight="1">
      <c r="A42" s="187">
        <v>36</v>
      </c>
      <c r="B42" s="1337" t="s">
        <v>1885</v>
      </c>
      <c r="C42" s="1337"/>
      <c r="D42" s="188" t="s">
        <v>1886</v>
      </c>
      <c r="E42" s="189" t="s">
        <v>56</v>
      </c>
      <c r="F42" s="189">
        <v>103419</v>
      </c>
      <c r="G42" s="189">
        <v>45000</v>
      </c>
      <c r="H42" s="189">
        <v>15000</v>
      </c>
      <c r="I42" s="189"/>
      <c r="J42" s="189">
        <v>15000</v>
      </c>
      <c r="K42" s="217" t="s">
        <v>40</v>
      </c>
      <c r="L42" s="218" t="s">
        <v>36</v>
      </c>
      <c r="M42" s="190"/>
      <c r="N42" s="217" t="s">
        <v>4890</v>
      </c>
      <c r="O42" s="219" t="s">
        <v>4891</v>
      </c>
      <c r="P42" s="220" t="s">
        <v>4892</v>
      </c>
      <c r="Q42" s="217"/>
      <c r="R42" s="230" t="s">
        <v>1381</v>
      </c>
      <c r="S42" s="188"/>
      <c r="T42" s="215"/>
    </row>
    <row r="43" spans="1:20" s="147" customFormat="1" ht="82.5" customHeight="1">
      <c r="A43" s="187">
        <v>37</v>
      </c>
      <c r="B43" s="1337" t="s">
        <v>1771</v>
      </c>
      <c r="C43" s="1337"/>
      <c r="D43" s="188" t="s">
        <v>1772</v>
      </c>
      <c r="E43" s="189" t="s">
        <v>64</v>
      </c>
      <c r="F43" s="189">
        <v>76417</v>
      </c>
      <c r="G43" s="189">
        <v>20000</v>
      </c>
      <c r="H43" s="189">
        <v>10000</v>
      </c>
      <c r="I43" s="189"/>
      <c r="J43" s="189">
        <v>10000</v>
      </c>
      <c r="K43" s="217" t="s">
        <v>4893</v>
      </c>
      <c r="L43" s="218" t="s">
        <v>36</v>
      </c>
      <c r="M43" s="190"/>
      <c r="N43" s="217" t="s">
        <v>4894</v>
      </c>
      <c r="O43" s="219" t="s">
        <v>4895</v>
      </c>
      <c r="P43" s="220" t="s">
        <v>4896</v>
      </c>
      <c r="Q43" s="220" t="s">
        <v>4897</v>
      </c>
      <c r="R43" s="230" t="s">
        <v>1381</v>
      </c>
      <c r="S43" s="188"/>
      <c r="T43" s="215"/>
    </row>
    <row r="44" spans="1:20" s="147" customFormat="1" ht="90">
      <c r="A44" s="187">
        <v>38</v>
      </c>
      <c r="B44" s="1337" t="s">
        <v>4898</v>
      </c>
      <c r="C44" s="1337"/>
      <c r="D44" s="188" t="s">
        <v>4899</v>
      </c>
      <c r="E44" s="189" t="s">
        <v>34</v>
      </c>
      <c r="F44" s="189">
        <v>10981.63</v>
      </c>
      <c r="G44" s="189">
        <v>3756.5</v>
      </c>
      <c r="H44" s="189">
        <v>7260</v>
      </c>
      <c r="I44" s="189">
        <f>H44</f>
        <v>7260</v>
      </c>
      <c r="J44" s="189"/>
      <c r="K44" s="188" t="s">
        <v>105</v>
      </c>
      <c r="L44" s="187" t="s">
        <v>1158</v>
      </c>
      <c r="M44" s="190"/>
      <c r="N44" s="217" t="s">
        <v>4900</v>
      </c>
      <c r="O44" s="219" t="s">
        <v>4901</v>
      </c>
      <c r="P44" s="188" t="s">
        <v>4902</v>
      </c>
      <c r="Q44" s="188"/>
      <c r="R44" s="230" t="s">
        <v>1381</v>
      </c>
      <c r="S44" s="188"/>
      <c r="T44" s="215"/>
    </row>
    <row r="45" spans="1:20" s="149" customFormat="1" ht="100.5" customHeight="1">
      <c r="A45" s="187">
        <v>39</v>
      </c>
      <c r="B45" s="1337" t="s">
        <v>1773</v>
      </c>
      <c r="C45" s="1337"/>
      <c r="D45" s="188" t="s">
        <v>1774</v>
      </c>
      <c r="E45" s="189" t="s">
        <v>64</v>
      </c>
      <c r="F45" s="189">
        <v>31114.16</v>
      </c>
      <c r="G45" s="189">
        <v>5500</v>
      </c>
      <c r="H45" s="189">
        <v>10000</v>
      </c>
      <c r="I45" s="215">
        <v>2000</v>
      </c>
      <c r="J45" s="187">
        <v>8000</v>
      </c>
      <c r="K45" s="190" t="s">
        <v>4904</v>
      </c>
      <c r="L45" s="221">
        <v>43191</v>
      </c>
      <c r="M45" s="188" t="s">
        <v>4905</v>
      </c>
      <c r="N45" s="188" t="s">
        <v>4906</v>
      </c>
      <c r="O45" s="189" t="s">
        <v>4907</v>
      </c>
      <c r="P45" s="188" t="s">
        <v>4908</v>
      </c>
      <c r="Q45" s="188" t="s">
        <v>4909</v>
      </c>
      <c r="R45" s="189" t="s">
        <v>4910</v>
      </c>
      <c r="S45" s="190" t="s">
        <v>4911</v>
      </c>
      <c r="T45" s="215"/>
    </row>
    <row r="46" spans="1:20" s="149" customFormat="1" ht="174" customHeight="1">
      <c r="A46" s="187">
        <v>40</v>
      </c>
      <c r="B46" s="1337" t="s">
        <v>4912</v>
      </c>
      <c r="C46" s="1337"/>
      <c r="D46" s="188" t="s">
        <v>4913</v>
      </c>
      <c r="E46" s="189" t="s">
        <v>233</v>
      </c>
      <c r="F46" s="189">
        <v>106700</v>
      </c>
      <c r="G46" s="189">
        <v>55617</v>
      </c>
      <c r="H46" s="189">
        <v>30000</v>
      </c>
      <c r="I46" s="215"/>
      <c r="J46" s="187">
        <v>78819</v>
      </c>
      <c r="K46" s="190" t="s">
        <v>4914</v>
      </c>
      <c r="L46" s="218" t="s">
        <v>36</v>
      </c>
      <c r="M46" s="190" t="s">
        <v>4915</v>
      </c>
      <c r="N46" s="190" t="s">
        <v>441</v>
      </c>
      <c r="O46" s="187" t="s">
        <v>1082</v>
      </c>
      <c r="P46" s="188" t="s">
        <v>36</v>
      </c>
      <c r="Q46" s="188"/>
      <c r="R46" s="187" t="s">
        <v>3819</v>
      </c>
      <c r="S46" s="190" t="s">
        <v>2471</v>
      </c>
      <c r="T46" s="215"/>
    </row>
    <row r="47" spans="1:20" s="147" customFormat="1" ht="171.75" customHeight="1">
      <c r="A47" s="187">
        <v>41</v>
      </c>
      <c r="B47" s="1337" t="s">
        <v>4916</v>
      </c>
      <c r="C47" s="1337"/>
      <c r="D47" s="188" t="s">
        <v>4917</v>
      </c>
      <c r="E47" s="189" t="s">
        <v>233</v>
      </c>
      <c r="F47" s="189">
        <v>62079</v>
      </c>
      <c r="G47" s="189">
        <v>5898</v>
      </c>
      <c r="H47" s="189">
        <v>15000</v>
      </c>
      <c r="I47" s="215"/>
      <c r="J47" s="189">
        <v>66076</v>
      </c>
      <c r="K47" s="190" t="s">
        <v>5511</v>
      </c>
      <c r="L47" s="218" t="s">
        <v>36</v>
      </c>
      <c r="M47" s="190" t="s">
        <v>4915</v>
      </c>
      <c r="N47" s="190" t="s">
        <v>441</v>
      </c>
      <c r="O47" s="187" t="s">
        <v>3820</v>
      </c>
      <c r="P47" s="188" t="s">
        <v>36</v>
      </c>
      <c r="Q47" s="188"/>
      <c r="R47" s="187" t="s">
        <v>4918</v>
      </c>
      <c r="S47" s="190" t="s">
        <v>4919</v>
      </c>
      <c r="T47" s="189"/>
    </row>
    <row r="48" spans="1:20" s="132" customFormat="1" ht="143.25" customHeight="1">
      <c r="A48" s="187">
        <v>42</v>
      </c>
      <c r="B48" s="1337" t="s">
        <v>2476</v>
      </c>
      <c r="C48" s="1337"/>
      <c r="D48" s="188" t="s">
        <v>2477</v>
      </c>
      <c r="E48" s="189" t="s">
        <v>34</v>
      </c>
      <c r="F48" s="189">
        <v>43505</v>
      </c>
      <c r="G48" s="189">
        <v>3300</v>
      </c>
      <c r="H48" s="189">
        <v>40205</v>
      </c>
      <c r="I48" s="189">
        <v>8405</v>
      </c>
      <c r="J48" s="189">
        <v>31800</v>
      </c>
      <c r="K48" s="188" t="s">
        <v>105</v>
      </c>
      <c r="L48" s="218" t="s">
        <v>36</v>
      </c>
      <c r="M48" s="203"/>
      <c r="N48" s="204" t="s">
        <v>3276</v>
      </c>
      <c r="O48" s="207" t="s">
        <v>1085</v>
      </c>
      <c r="P48" s="204" t="s">
        <v>4920</v>
      </c>
      <c r="Q48" s="204"/>
      <c r="R48" s="187" t="s">
        <v>2478</v>
      </c>
      <c r="S48" s="190" t="s">
        <v>4921</v>
      </c>
      <c r="T48" s="215"/>
    </row>
    <row r="49" spans="1:20" s="149" customFormat="1" ht="142.5" customHeight="1">
      <c r="A49" s="187">
        <v>43</v>
      </c>
      <c r="B49" s="1337" t="s">
        <v>4922</v>
      </c>
      <c r="C49" s="1337"/>
      <c r="D49" s="188" t="s">
        <v>4923</v>
      </c>
      <c r="E49" s="189" t="s">
        <v>208</v>
      </c>
      <c r="F49" s="189">
        <v>2726</v>
      </c>
      <c r="G49" s="189">
        <v>311</v>
      </c>
      <c r="H49" s="189">
        <v>2415</v>
      </c>
      <c r="I49" s="215"/>
      <c r="J49" s="187">
        <v>2415</v>
      </c>
      <c r="K49" s="190" t="s">
        <v>4924</v>
      </c>
      <c r="L49" s="218" t="s">
        <v>36</v>
      </c>
      <c r="M49" s="190" t="s">
        <v>4915</v>
      </c>
      <c r="N49" s="190" t="s">
        <v>441</v>
      </c>
      <c r="O49" s="187" t="s">
        <v>1091</v>
      </c>
      <c r="P49" s="188" t="s">
        <v>36</v>
      </c>
      <c r="Q49" s="188"/>
      <c r="R49" s="187" t="s">
        <v>2475</v>
      </c>
      <c r="S49" s="190" t="s">
        <v>4919</v>
      </c>
      <c r="T49" s="215"/>
    </row>
    <row r="50" spans="1:20" s="134" customFormat="1" ht="125.25" customHeight="1">
      <c r="A50" s="187">
        <v>44</v>
      </c>
      <c r="B50" s="1338" t="s">
        <v>2499</v>
      </c>
      <c r="C50" s="1338"/>
      <c r="D50" s="190" t="s">
        <v>4925</v>
      </c>
      <c r="E50" s="189" t="s">
        <v>64</v>
      </c>
      <c r="F50" s="189">
        <v>22986</v>
      </c>
      <c r="G50" s="189">
        <v>1000</v>
      </c>
      <c r="H50" s="189">
        <v>8000</v>
      </c>
      <c r="I50" s="189">
        <v>8000</v>
      </c>
      <c r="J50" s="187">
        <v>22000</v>
      </c>
      <c r="K50" s="190" t="s">
        <v>4926</v>
      </c>
      <c r="L50" s="221">
        <v>43252</v>
      </c>
      <c r="M50" s="190" t="s">
        <v>4927</v>
      </c>
      <c r="N50" s="190" t="s">
        <v>4928</v>
      </c>
      <c r="O50" s="187" t="s">
        <v>4929</v>
      </c>
      <c r="P50" s="188" t="s">
        <v>4930</v>
      </c>
      <c r="Q50" s="188" t="s">
        <v>4931</v>
      </c>
      <c r="R50" s="189" t="s">
        <v>5512</v>
      </c>
      <c r="S50" s="190" t="s">
        <v>5513</v>
      </c>
      <c r="T50" s="215"/>
    </row>
    <row r="51" spans="1:20" s="134" customFormat="1" ht="136.5" customHeight="1">
      <c r="A51" s="187">
        <v>45</v>
      </c>
      <c r="B51" s="1338" t="s">
        <v>2496</v>
      </c>
      <c r="C51" s="1338"/>
      <c r="D51" s="190" t="s">
        <v>4933</v>
      </c>
      <c r="E51" s="189" t="s">
        <v>64</v>
      </c>
      <c r="F51" s="189">
        <v>13000</v>
      </c>
      <c r="G51" s="189">
        <v>1140</v>
      </c>
      <c r="H51" s="189">
        <v>6000</v>
      </c>
      <c r="I51" s="189">
        <v>4000</v>
      </c>
      <c r="J51" s="187">
        <v>12100</v>
      </c>
      <c r="K51" s="190" t="s">
        <v>4926</v>
      </c>
      <c r="L51" s="221">
        <v>43252</v>
      </c>
      <c r="M51" s="190" t="s">
        <v>4934</v>
      </c>
      <c r="N51" s="190" t="s">
        <v>4935</v>
      </c>
      <c r="O51" s="187" t="s">
        <v>4936</v>
      </c>
      <c r="P51" s="188" t="s">
        <v>4937</v>
      </c>
      <c r="Q51" s="188" t="s">
        <v>4938</v>
      </c>
      <c r="R51" s="189" t="s">
        <v>5512</v>
      </c>
      <c r="S51" s="190" t="s">
        <v>5513</v>
      </c>
      <c r="T51" s="215"/>
    </row>
    <row r="52" spans="1:20" s="134" customFormat="1" ht="146.25" customHeight="1">
      <c r="A52" s="187">
        <v>46</v>
      </c>
      <c r="B52" s="1338" t="s">
        <v>2503</v>
      </c>
      <c r="C52" s="1338"/>
      <c r="D52" s="190" t="s">
        <v>4939</v>
      </c>
      <c r="E52" s="189" t="s">
        <v>64</v>
      </c>
      <c r="F52" s="189">
        <v>4479</v>
      </c>
      <c r="G52" s="189">
        <v>300</v>
      </c>
      <c r="H52" s="189">
        <v>3000</v>
      </c>
      <c r="I52" s="189">
        <v>2000</v>
      </c>
      <c r="J52" s="187">
        <v>4200</v>
      </c>
      <c r="K52" s="190" t="s">
        <v>4926</v>
      </c>
      <c r="L52" s="221">
        <v>43221</v>
      </c>
      <c r="M52" s="190" t="s">
        <v>4940</v>
      </c>
      <c r="N52" s="190" t="s">
        <v>4941</v>
      </c>
      <c r="O52" s="187" t="s">
        <v>4942</v>
      </c>
      <c r="P52" s="188" t="s">
        <v>4943</v>
      </c>
      <c r="Q52" s="204"/>
      <c r="R52" s="189" t="s">
        <v>5512</v>
      </c>
      <c r="S52" s="190" t="s">
        <v>5513</v>
      </c>
      <c r="T52" s="215"/>
    </row>
    <row r="53" spans="1:20" s="136" customFormat="1" ht="123.75" customHeight="1">
      <c r="A53" s="187">
        <v>47</v>
      </c>
      <c r="B53" s="1338" t="s">
        <v>2501</v>
      </c>
      <c r="C53" s="1338"/>
      <c r="D53" s="190" t="s">
        <v>2502</v>
      </c>
      <c r="E53" s="187" t="s">
        <v>34</v>
      </c>
      <c r="F53" s="189">
        <v>7688</v>
      </c>
      <c r="G53" s="189">
        <v>300</v>
      </c>
      <c r="H53" s="189">
        <v>7388</v>
      </c>
      <c r="I53" s="189">
        <v>7608</v>
      </c>
      <c r="J53" s="189"/>
      <c r="K53" s="188" t="s">
        <v>2047</v>
      </c>
      <c r="L53" s="202">
        <v>43070</v>
      </c>
      <c r="M53" s="190" t="s">
        <v>4940</v>
      </c>
      <c r="N53" s="204" t="s">
        <v>3858</v>
      </c>
      <c r="O53" s="187" t="s">
        <v>4944</v>
      </c>
      <c r="P53" s="204" t="s">
        <v>4945</v>
      </c>
      <c r="Q53" s="204"/>
      <c r="R53" s="189" t="s">
        <v>5512</v>
      </c>
      <c r="S53" s="190" t="s">
        <v>5513</v>
      </c>
      <c r="T53" s="215"/>
    </row>
    <row r="54" spans="1:20" s="134" customFormat="1" ht="125.25" customHeight="1">
      <c r="A54" s="187">
        <v>48</v>
      </c>
      <c r="B54" s="1338" t="s">
        <v>2507</v>
      </c>
      <c r="C54" s="1338"/>
      <c r="D54" s="190" t="s">
        <v>4946</v>
      </c>
      <c r="E54" s="187" t="s">
        <v>34</v>
      </c>
      <c r="F54" s="189">
        <v>961</v>
      </c>
      <c r="G54" s="189">
        <v>200</v>
      </c>
      <c r="H54" s="189">
        <v>761</v>
      </c>
      <c r="I54" s="187"/>
      <c r="J54" s="189">
        <v>300</v>
      </c>
      <c r="K54" s="188" t="s">
        <v>2047</v>
      </c>
      <c r="L54" s="202">
        <v>43040</v>
      </c>
      <c r="M54" s="190" t="s">
        <v>4947</v>
      </c>
      <c r="N54" s="204" t="s">
        <v>3858</v>
      </c>
      <c r="O54" s="187" t="s">
        <v>4944</v>
      </c>
      <c r="P54" s="204" t="s">
        <v>3865</v>
      </c>
      <c r="Q54" s="188" t="s">
        <v>4948</v>
      </c>
      <c r="R54" s="189" t="s">
        <v>5512</v>
      </c>
      <c r="S54" s="190" t="s">
        <v>5514</v>
      </c>
      <c r="T54" s="215"/>
    </row>
    <row r="55" spans="1:20" s="134" customFormat="1" ht="117.75" customHeight="1">
      <c r="A55" s="187">
        <v>49</v>
      </c>
      <c r="B55" s="1338" t="s">
        <v>2514</v>
      </c>
      <c r="C55" s="1338"/>
      <c r="D55" s="190" t="s">
        <v>4950</v>
      </c>
      <c r="E55" s="189" t="s">
        <v>64</v>
      </c>
      <c r="F55" s="189">
        <v>11551</v>
      </c>
      <c r="G55" s="189">
        <v>500</v>
      </c>
      <c r="H55" s="189">
        <v>5000</v>
      </c>
      <c r="I55" s="189">
        <v>4000</v>
      </c>
      <c r="J55" s="189"/>
      <c r="K55" s="188" t="s">
        <v>4926</v>
      </c>
      <c r="L55" s="221">
        <v>43221</v>
      </c>
      <c r="M55" s="190" t="s">
        <v>4951</v>
      </c>
      <c r="N55" s="190" t="s">
        <v>4952</v>
      </c>
      <c r="O55" s="187" t="s">
        <v>4953</v>
      </c>
      <c r="P55" s="188" t="s">
        <v>4954</v>
      </c>
      <c r="Q55" s="204"/>
      <c r="R55" s="189" t="s">
        <v>4075</v>
      </c>
      <c r="S55" s="190"/>
      <c r="T55" s="215"/>
    </row>
    <row r="56" spans="1:20" s="150" customFormat="1" ht="97.5" customHeight="1">
      <c r="A56" s="194">
        <v>50</v>
      </c>
      <c r="B56" s="1332" t="s">
        <v>2493</v>
      </c>
      <c r="C56" s="1332"/>
      <c r="D56" s="195" t="s">
        <v>2494</v>
      </c>
      <c r="E56" s="196" t="s">
        <v>208</v>
      </c>
      <c r="F56" s="196">
        <v>56200</v>
      </c>
      <c r="G56" s="196">
        <v>6850</v>
      </c>
      <c r="H56" s="196">
        <f>F56-G56</f>
        <v>49350</v>
      </c>
      <c r="I56" s="194"/>
      <c r="J56" s="196">
        <f>H56-I56</f>
        <v>49350</v>
      </c>
      <c r="K56" s="197" t="s">
        <v>4955</v>
      </c>
      <c r="L56" s="222" t="s">
        <v>36</v>
      </c>
      <c r="M56" s="197" t="s">
        <v>4956</v>
      </c>
      <c r="N56" s="197" t="s">
        <v>4957</v>
      </c>
      <c r="O56" s="194" t="s">
        <v>1085</v>
      </c>
      <c r="P56" s="195" t="s">
        <v>4958</v>
      </c>
      <c r="Q56" s="195"/>
      <c r="R56" s="196" t="s">
        <v>1194</v>
      </c>
      <c r="S56" s="197"/>
      <c r="T56" s="216"/>
    </row>
    <row r="57" spans="1:20" s="132" customFormat="1" ht="71.25" customHeight="1">
      <c r="A57" s="187">
        <v>51</v>
      </c>
      <c r="B57" s="1337" t="s">
        <v>2479</v>
      </c>
      <c r="C57" s="1337"/>
      <c r="D57" s="188" t="s">
        <v>2480</v>
      </c>
      <c r="E57" s="189" t="s">
        <v>208</v>
      </c>
      <c r="F57" s="189">
        <v>1330</v>
      </c>
      <c r="G57" s="189">
        <v>330</v>
      </c>
      <c r="H57" s="189">
        <v>1000</v>
      </c>
      <c r="I57" s="189">
        <v>1000</v>
      </c>
      <c r="J57" s="189"/>
      <c r="K57" s="188" t="s">
        <v>2047</v>
      </c>
      <c r="L57" s="218" t="s">
        <v>36</v>
      </c>
      <c r="M57" s="203"/>
      <c r="N57" s="204" t="s">
        <v>3276</v>
      </c>
      <c r="O57" s="207" t="s">
        <v>4959</v>
      </c>
      <c r="P57" s="188" t="s">
        <v>3831</v>
      </c>
      <c r="Q57" s="188"/>
      <c r="R57" s="189" t="s">
        <v>1194</v>
      </c>
      <c r="S57" s="188"/>
      <c r="T57" s="215"/>
    </row>
    <row r="58" spans="1:20" s="149" customFormat="1" ht="93.75" customHeight="1">
      <c r="A58" s="187">
        <v>52</v>
      </c>
      <c r="B58" s="1337" t="s">
        <v>4960</v>
      </c>
      <c r="C58" s="1337"/>
      <c r="D58" s="188" t="s">
        <v>4961</v>
      </c>
      <c r="E58" s="189" t="s">
        <v>208</v>
      </c>
      <c r="F58" s="189">
        <v>5340</v>
      </c>
      <c r="G58" s="189">
        <v>1950</v>
      </c>
      <c r="H58" s="189">
        <f>F58-G58</f>
        <v>3390</v>
      </c>
      <c r="I58" s="187"/>
      <c r="J58" s="189">
        <f>H58</f>
        <v>3390</v>
      </c>
      <c r="K58" s="190" t="s">
        <v>105</v>
      </c>
      <c r="L58" s="218" t="s">
        <v>36</v>
      </c>
      <c r="M58" s="190" t="s">
        <v>632</v>
      </c>
      <c r="N58" s="190" t="s">
        <v>4957</v>
      </c>
      <c r="O58" s="187" t="s">
        <v>1091</v>
      </c>
      <c r="P58" s="188" t="s">
        <v>4962</v>
      </c>
      <c r="Q58" s="188"/>
      <c r="R58" s="187" t="s">
        <v>1381</v>
      </c>
      <c r="S58" s="190"/>
      <c r="T58" s="215"/>
    </row>
    <row r="59" spans="1:20" s="149" customFormat="1" ht="71.25" customHeight="1">
      <c r="A59" s="187">
        <v>53</v>
      </c>
      <c r="B59" s="1337" t="s">
        <v>2530</v>
      </c>
      <c r="C59" s="1337"/>
      <c r="D59" s="188" t="s">
        <v>2531</v>
      </c>
      <c r="E59" s="189" t="s">
        <v>208</v>
      </c>
      <c r="F59" s="189">
        <v>2520</v>
      </c>
      <c r="G59" s="189">
        <v>300</v>
      </c>
      <c r="H59" s="189">
        <v>2220</v>
      </c>
      <c r="I59" s="187"/>
      <c r="J59" s="187">
        <v>946</v>
      </c>
      <c r="K59" s="190" t="s">
        <v>105</v>
      </c>
      <c r="L59" s="218" t="s">
        <v>1158</v>
      </c>
      <c r="M59" s="190" t="s">
        <v>1381</v>
      </c>
      <c r="N59" s="190"/>
      <c r="O59" s="187" t="s">
        <v>1091</v>
      </c>
      <c r="P59" s="188" t="s">
        <v>4964</v>
      </c>
      <c r="Q59" s="188"/>
      <c r="R59" s="187" t="s">
        <v>1381</v>
      </c>
      <c r="S59" s="190"/>
      <c r="T59" s="215"/>
    </row>
    <row r="60" spans="1:20" s="151" customFormat="1" ht="126.75" customHeight="1">
      <c r="A60" s="187">
        <v>54</v>
      </c>
      <c r="B60" s="1337" t="s">
        <v>2482</v>
      </c>
      <c r="C60" s="1337"/>
      <c r="D60" s="188" t="s">
        <v>4965</v>
      </c>
      <c r="E60" s="189" t="s">
        <v>208</v>
      </c>
      <c r="F60" s="189">
        <v>46832</v>
      </c>
      <c r="G60" s="189">
        <v>30000</v>
      </c>
      <c r="H60" s="189">
        <v>16832</v>
      </c>
      <c r="I60" s="189">
        <v>16832</v>
      </c>
      <c r="J60" s="189"/>
      <c r="K60" s="190" t="s">
        <v>4966</v>
      </c>
      <c r="L60" s="218" t="s">
        <v>36</v>
      </c>
      <c r="M60" s="223"/>
      <c r="N60" s="217"/>
      <c r="O60" s="187" t="s">
        <v>4967</v>
      </c>
      <c r="P60" s="224" t="s">
        <v>4968</v>
      </c>
      <c r="Q60" s="188"/>
      <c r="R60" s="187" t="s">
        <v>1381</v>
      </c>
      <c r="S60" s="190"/>
      <c r="T60" s="215"/>
    </row>
    <row r="61" spans="1:20" s="151" customFormat="1" ht="155.25" customHeight="1">
      <c r="A61" s="187">
        <v>55</v>
      </c>
      <c r="B61" s="1337" t="s">
        <v>2484</v>
      </c>
      <c r="C61" s="1337"/>
      <c r="D61" s="188" t="s">
        <v>2485</v>
      </c>
      <c r="E61" s="189" t="s">
        <v>1813</v>
      </c>
      <c r="F61" s="189">
        <v>29963</v>
      </c>
      <c r="G61" s="189">
        <v>21000</v>
      </c>
      <c r="H61" s="189">
        <v>5388.97</v>
      </c>
      <c r="I61" s="189">
        <v>5388.97</v>
      </c>
      <c r="J61" s="189">
        <v>0</v>
      </c>
      <c r="K61" s="225" t="s">
        <v>4969</v>
      </c>
      <c r="L61" s="218" t="s">
        <v>36</v>
      </c>
      <c r="M61" s="223"/>
      <c r="N61" s="217"/>
      <c r="O61" s="187" t="s">
        <v>1091</v>
      </c>
      <c r="P61" s="226" t="s">
        <v>4970</v>
      </c>
      <c r="Q61" s="188"/>
      <c r="R61" s="187" t="s">
        <v>1381</v>
      </c>
      <c r="S61" s="190"/>
      <c r="T61" s="215"/>
    </row>
    <row r="62" spans="1:20" s="151" customFormat="1" ht="102.75" customHeight="1">
      <c r="A62" s="187">
        <v>56</v>
      </c>
      <c r="B62" s="1337" t="s">
        <v>4971</v>
      </c>
      <c r="C62" s="1337"/>
      <c r="D62" s="188" t="s">
        <v>4972</v>
      </c>
      <c r="E62" s="189" t="s">
        <v>48</v>
      </c>
      <c r="F62" s="189">
        <v>10000</v>
      </c>
      <c r="G62" s="189">
        <v>6150</v>
      </c>
      <c r="H62" s="189">
        <v>3850</v>
      </c>
      <c r="I62" s="189"/>
      <c r="J62" s="189">
        <v>3850</v>
      </c>
      <c r="K62" s="188" t="s">
        <v>4973</v>
      </c>
      <c r="L62" s="218" t="s">
        <v>36</v>
      </c>
      <c r="M62" s="223" t="s">
        <v>4974</v>
      </c>
      <c r="N62" s="217" t="s">
        <v>441</v>
      </c>
      <c r="O62" s="189" t="s">
        <v>4975</v>
      </c>
      <c r="P62" s="188"/>
      <c r="Q62" s="188"/>
      <c r="R62" s="187" t="s">
        <v>1381</v>
      </c>
      <c r="S62" s="190"/>
      <c r="T62" s="215"/>
    </row>
    <row r="63" spans="1:20" s="151" customFormat="1" ht="90.75" customHeight="1">
      <c r="A63" s="187">
        <v>57</v>
      </c>
      <c r="B63" s="1337" t="s">
        <v>4976</v>
      </c>
      <c r="C63" s="1337"/>
      <c r="D63" s="188" t="s">
        <v>4977</v>
      </c>
      <c r="E63" s="189" t="s">
        <v>883</v>
      </c>
      <c r="F63" s="189">
        <v>10000</v>
      </c>
      <c r="G63" s="189">
        <v>3370</v>
      </c>
      <c r="H63" s="189">
        <v>1000</v>
      </c>
      <c r="I63" s="189"/>
      <c r="J63" s="189">
        <v>1000</v>
      </c>
      <c r="K63" s="188" t="s">
        <v>4978</v>
      </c>
      <c r="L63" s="218" t="s">
        <v>36</v>
      </c>
      <c r="M63" s="223"/>
      <c r="N63" s="217" t="s">
        <v>441</v>
      </c>
      <c r="O63" s="189" t="s">
        <v>4979</v>
      </c>
      <c r="P63" s="188" t="s">
        <v>4980</v>
      </c>
      <c r="Q63" s="188"/>
      <c r="R63" s="187" t="s">
        <v>1381</v>
      </c>
      <c r="S63" s="190"/>
      <c r="T63" s="215"/>
    </row>
    <row r="64" spans="1:20" s="149" customFormat="1" ht="102.75" customHeight="1">
      <c r="A64" s="187">
        <v>58</v>
      </c>
      <c r="B64" s="1337" t="s">
        <v>4988</v>
      </c>
      <c r="C64" s="1337"/>
      <c r="D64" s="188" t="s">
        <v>4989</v>
      </c>
      <c r="E64" s="189" t="s">
        <v>208</v>
      </c>
      <c r="F64" s="189">
        <v>50233</v>
      </c>
      <c r="G64" s="189">
        <v>1500</v>
      </c>
      <c r="H64" s="189">
        <v>48733</v>
      </c>
      <c r="I64" s="187"/>
      <c r="J64" s="189">
        <f>H64</f>
        <v>48733</v>
      </c>
      <c r="K64" s="190" t="s">
        <v>105</v>
      </c>
      <c r="L64" s="221">
        <v>43070</v>
      </c>
      <c r="M64" s="190" t="s">
        <v>632</v>
      </c>
      <c r="N64" s="190" t="s">
        <v>4957</v>
      </c>
      <c r="O64" s="187" t="s">
        <v>1089</v>
      </c>
      <c r="P64" s="188" t="s">
        <v>4962</v>
      </c>
      <c r="Q64" s="188"/>
      <c r="R64" s="187" t="s">
        <v>1415</v>
      </c>
      <c r="S64" s="190"/>
      <c r="T64" s="215"/>
    </row>
    <row r="65" spans="1:20" s="149" customFormat="1" ht="105" customHeight="1">
      <c r="A65" s="187">
        <v>59</v>
      </c>
      <c r="B65" s="1337" t="s">
        <v>3087</v>
      </c>
      <c r="C65" s="1337"/>
      <c r="D65" s="188" t="s">
        <v>3088</v>
      </c>
      <c r="E65" s="189" t="s">
        <v>208</v>
      </c>
      <c r="F65" s="189">
        <v>12000</v>
      </c>
      <c r="G65" s="189">
        <v>7000</v>
      </c>
      <c r="H65" s="189">
        <v>5000</v>
      </c>
      <c r="I65" s="187"/>
      <c r="J65" s="189">
        <v>500</v>
      </c>
      <c r="K65" s="190" t="s">
        <v>105</v>
      </c>
      <c r="L65" s="221">
        <v>43070</v>
      </c>
      <c r="M65" s="190" t="s">
        <v>4990</v>
      </c>
      <c r="N65" s="190" t="s">
        <v>4256</v>
      </c>
      <c r="O65" s="187" t="s">
        <v>1087</v>
      </c>
      <c r="P65" s="188" t="s">
        <v>4991</v>
      </c>
      <c r="Q65" s="188"/>
      <c r="R65" s="187" t="s">
        <v>1180</v>
      </c>
      <c r="S65" s="190"/>
      <c r="T65" s="215"/>
    </row>
    <row r="66" spans="1:20" s="149" customFormat="1" ht="105" customHeight="1">
      <c r="A66" s="187">
        <v>60</v>
      </c>
      <c r="B66" s="1337" t="s">
        <v>2524</v>
      </c>
      <c r="C66" s="1337"/>
      <c r="D66" s="188" t="s">
        <v>2525</v>
      </c>
      <c r="E66" s="189" t="s">
        <v>208</v>
      </c>
      <c r="F66" s="189">
        <v>1026</v>
      </c>
      <c r="G66" s="189">
        <v>826</v>
      </c>
      <c r="H66" s="189">
        <v>200</v>
      </c>
      <c r="I66" s="187"/>
      <c r="J66" s="189">
        <v>200</v>
      </c>
      <c r="K66" s="190" t="s">
        <v>105</v>
      </c>
      <c r="L66" s="221">
        <v>43070</v>
      </c>
      <c r="M66" s="190" t="s">
        <v>4990</v>
      </c>
      <c r="N66" s="190" t="s">
        <v>4256</v>
      </c>
      <c r="O66" s="187" t="s">
        <v>1087</v>
      </c>
      <c r="P66" s="188" t="s">
        <v>4992</v>
      </c>
      <c r="Q66" s="188"/>
      <c r="R66" s="187" t="s">
        <v>1180</v>
      </c>
      <c r="S66" s="190"/>
      <c r="T66" s="215"/>
    </row>
    <row r="67" spans="1:20" s="149" customFormat="1" ht="86.25" customHeight="1">
      <c r="A67" s="187">
        <v>61</v>
      </c>
      <c r="B67" s="1337" t="s">
        <v>3089</v>
      </c>
      <c r="C67" s="1337"/>
      <c r="D67" s="188" t="s">
        <v>3090</v>
      </c>
      <c r="E67" s="189" t="s">
        <v>208</v>
      </c>
      <c r="F67" s="189">
        <v>2490</v>
      </c>
      <c r="G67" s="189"/>
      <c r="H67" s="189">
        <v>2490</v>
      </c>
      <c r="I67" s="187">
        <v>100</v>
      </c>
      <c r="J67" s="189"/>
      <c r="K67" s="190" t="s">
        <v>4993</v>
      </c>
      <c r="L67" s="221">
        <v>43070</v>
      </c>
      <c r="M67" s="190" t="s">
        <v>4990</v>
      </c>
      <c r="N67" s="190" t="s">
        <v>4256</v>
      </c>
      <c r="O67" s="187" t="s">
        <v>1087</v>
      </c>
      <c r="P67" s="188" t="s">
        <v>4991</v>
      </c>
      <c r="Q67" s="188"/>
      <c r="R67" s="187" t="s">
        <v>1180</v>
      </c>
      <c r="S67" s="190"/>
      <c r="T67" s="215"/>
    </row>
    <row r="68" spans="1:20" s="149" customFormat="1" ht="101.25" customHeight="1">
      <c r="A68" s="187">
        <v>62</v>
      </c>
      <c r="B68" s="1337" t="s">
        <v>4994</v>
      </c>
      <c r="C68" s="1337"/>
      <c r="D68" s="188" t="s">
        <v>4995</v>
      </c>
      <c r="E68" s="189" t="s">
        <v>208</v>
      </c>
      <c r="F68" s="189">
        <v>31600</v>
      </c>
      <c r="G68" s="189">
        <v>10160</v>
      </c>
      <c r="H68" s="189">
        <f>F68-G68</f>
        <v>21440</v>
      </c>
      <c r="I68" s="187"/>
      <c r="J68" s="189">
        <f>H68</f>
        <v>21440</v>
      </c>
      <c r="K68" s="190" t="s">
        <v>105</v>
      </c>
      <c r="L68" s="218" t="s">
        <v>36</v>
      </c>
      <c r="M68" s="190" t="s">
        <v>632</v>
      </c>
      <c r="N68" s="190" t="s">
        <v>4957</v>
      </c>
      <c r="O68" s="187" t="s">
        <v>1087</v>
      </c>
      <c r="P68" s="188" t="s">
        <v>4962</v>
      </c>
      <c r="Q68" s="188"/>
      <c r="R68" s="187" t="s">
        <v>1180</v>
      </c>
      <c r="S68" s="190"/>
      <c r="T68" s="215"/>
    </row>
    <row r="69" spans="1:20" s="152" customFormat="1" ht="127.5" customHeight="1">
      <c r="A69" s="194">
        <v>63</v>
      </c>
      <c r="B69" s="1344" t="s">
        <v>2555</v>
      </c>
      <c r="C69" s="1344"/>
      <c r="D69" s="195" t="s">
        <v>2556</v>
      </c>
      <c r="E69" s="196" t="s">
        <v>2557</v>
      </c>
      <c r="F69" s="196">
        <v>50000</v>
      </c>
      <c r="G69" s="196"/>
      <c r="H69" s="196">
        <v>15000</v>
      </c>
      <c r="I69" s="196"/>
      <c r="J69" s="196"/>
      <c r="K69" s="195"/>
      <c r="L69" s="241">
        <v>43070</v>
      </c>
      <c r="M69" s="197"/>
      <c r="N69" s="213" t="s">
        <v>116</v>
      </c>
      <c r="O69" s="214"/>
      <c r="P69" s="213" t="s">
        <v>4996</v>
      </c>
      <c r="Q69" s="213" t="s">
        <v>4997</v>
      </c>
      <c r="R69" s="194" t="s">
        <v>1399</v>
      </c>
      <c r="S69" s="195" t="s">
        <v>4998</v>
      </c>
      <c r="T69" s="216"/>
    </row>
    <row r="70" spans="1:20" s="149" customFormat="1" ht="96" customHeight="1">
      <c r="A70" s="187">
        <v>64</v>
      </c>
      <c r="B70" s="1337" t="s">
        <v>4999</v>
      </c>
      <c r="C70" s="1337"/>
      <c r="D70" s="188" t="s">
        <v>5000</v>
      </c>
      <c r="E70" s="189" t="s">
        <v>64</v>
      </c>
      <c r="F70" s="189">
        <v>14593</v>
      </c>
      <c r="G70" s="189">
        <v>230</v>
      </c>
      <c r="H70" s="189">
        <v>10000</v>
      </c>
      <c r="I70" s="189">
        <v>0</v>
      </c>
      <c r="J70" s="215">
        <v>10000</v>
      </c>
      <c r="K70" s="188" t="s">
        <v>5001</v>
      </c>
      <c r="L70" s="242" t="s">
        <v>5002</v>
      </c>
      <c r="M70" s="188" t="s">
        <v>5003</v>
      </c>
      <c r="N70" s="188" t="s">
        <v>5004</v>
      </c>
      <c r="O70" s="188" t="s">
        <v>1093</v>
      </c>
      <c r="P70" s="188" t="s">
        <v>3815</v>
      </c>
      <c r="Q70" s="188"/>
      <c r="R70" s="189" t="s">
        <v>5005</v>
      </c>
      <c r="S70" s="246"/>
      <c r="T70" s="215"/>
    </row>
    <row r="71" spans="1:20" s="143" customFormat="1" ht="138.75" customHeight="1">
      <c r="A71" s="194">
        <v>65</v>
      </c>
      <c r="B71" s="1344" t="s">
        <v>4070</v>
      </c>
      <c r="C71" s="1344"/>
      <c r="D71" s="195" t="s">
        <v>4071</v>
      </c>
      <c r="E71" s="196" t="s">
        <v>233</v>
      </c>
      <c r="F71" s="196">
        <v>22000</v>
      </c>
      <c r="G71" s="196"/>
      <c r="H71" s="196">
        <v>100</v>
      </c>
      <c r="I71" s="196"/>
      <c r="J71" s="196"/>
      <c r="K71" s="195"/>
      <c r="L71" s="194" t="s">
        <v>646</v>
      </c>
      <c r="M71" s="197"/>
      <c r="N71" s="213" t="s">
        <v>116</v>
      </c>
      <c r="O71" s="214"/>
      <c r="P71" s="213"/>
      <c r="Q71" s="213"/>
      <c r="R71" s="194" t="s">
        <v>4075</v>
      </c>
      <c r="S71" s="197" t="s">
        <v>5006</v>
      </c>
      <c r="T71" s="216"/>
    </row>
    <row r="72" spans="1:20" s="146" customFormat="1" ht="183.75" customHeight="1">
      <c r="A72" s="187">
        <v>66</v>
      </c>
      <c r="B72" s="1338" t="s">
        <v>5007</v>
      </c>
      <c r="C72" s="1338"/>
      <c r="D72" s="190" t="s">
        <v>5008</v>
      </c>
      <c r="E72" s="187" t="s">
        <v>34</v>
      </c>
      <c r="F72" s="189">
        <v>7691</v>
      </c>
      <c r="G72" s="189">
        <v>1530</v>
      </c>
      <c r="H72" s="189">
        <v>6161</v>
      </c>
      <c r="I72" s="187">
        <v>0</v>
      </c>
      <c r="J72" s="187"/>
      <c r="K72" s="190" t="s">
        <v>105</v>
      </c>
      <c r="L72" s="208" t="s">
        <v>1158</v>
      </c>
      <c r="M72" s="209"/>
      <c r="N72" s="190"/>
      <c r="O72" s="187"/>
      <c r="P72" s="190"/>
      <c r="Q72" s="190"/>
      <c r="R72" s="187" t="s">
        <v>5009</v>
      </c>
      <c r="S72" s="190"/>
      <c r="T72" s="215"/>
    </row>
    <row r="73" spans="1:20" s="134" customFormat="1" ht="97.5" customHeight="1">
      <c r="A73" s="187">
        <v>67</v>
      </c>
      <c r="B73" s="1337" t="s">
        <v>2409</v>
      </c>
      <c r="C73" s="1337"/>
      <c r="D73" s="188" t="s">
        <v>2410</v>
      </c>
      <c r="E73" s="189" t="s">
        <v>2037</v>
      </c>
      <c r="F73" s="189">
        <v>560000</v>
      </c>
      <c r="G73" s="189"/>
      <c r="H73" s="189">
        <v>104000</v>
      </c>
      <c r="I73" s="189"/>
      <c r="J73" s="189"/>
      <c r="K73" s="188"/>
      <c r="L73" s="202" t="s">
        <v>36</v>
      </c>
      <c r="M73" s="203"/>
      <c r="N73" s="204" t="s">
        <v>38</v>
      </c>
      <c r="O73" s="207"/>
      <c r="P73" s="204"/>
      <c r="Q73" s="204"/>
      <c r="R73" s="189" t="s">
        <v>1399</v>
      </c>
      <c r="S73" s="190"/>
      <c r="T73" s="215"/>
    </row>
    <row r="74" spans="1:20" s="152" customFormat="1" ht="123" customHeight="1">
      <c r="A74" s="187">
        <v>68</v>
      </c>
      <c r="B74" s="1337" t="s">
        <v>2406</v>
      </c>
      <c r="C74" s="1337"/>
      <c r="D74" s="190" t="s">
        <v>2407</v>
      </c>
      <c r="E74" s="187" t="s">
        <v>599</v>
      </c>
      <c r="F74" s="189">
        <v>40332</v>
      </c>
      <c r="G74" s="189">
        <v>11000</v>
      </c>
      <c r="H74" s="189">
        <v>5000</v>
      </c>
      <c r="I74" s="187"/>
      <c r="J74" s="187"/>
      <c r="K74" s="190"/>
      <c r="L74" s="202" t="s">
        <v>36</v>
      </c>
      <c r="M74" s="203"/>
      <c r="N74" s="204" t="s">
        <v>5010</v>
      </c>
      <c r="O74" s="207"/>
      <c r="P74" s="204" t="s">
        <v>5011</v>
      </c>
      <c r="Q74" s="204" t="s">
        <v>5012</v>
      </c>
      <c r="R74" s="187" t="s">
        <v>1399</v>
      </c>
      <c r="S74" s="190"/>
      <c r="T74" s="215"/>
    </row>
    <row r="75" spans="1:20" s="134" customFormat="1" ht="92.25" customHeight="1">
      <c r="A75" s="187">
        <v>69</v>
      </c>
      <c r="B75" s="1337" t="s">
        <v>2412</v>
      </c>
      <c r="C75" s="1337"/>
      <c r="D75" s="190" t="s">
        <v>2413</v>
      </c>
      <c r="E75" s="187" t="s">
        <v>883</v>
      </c>
      <c r="F75" s="189">
        <v>20000</v>
      </c>
      <c r="G75" s="189"/>
      <c r="H75" s="189">
        <v>100</v>
      </c>
      <c r="I75" s="187"/>
      <c r="J75" s="187"/>
      <c r="K75" s="190" t="s">
        <v>1893</v>
      </c>
      <c r="L75" s="208" t="s">
        <v>1158</v>
      </c>
      <c r="M75" s="203"/>
      <c r="N75" s="204" t="s">
        <v>38</v>
      </c>
      <c r="O75" s="207"/>
      <c r="P75" s="204"/>
      <c r="Q75" s="204"/>
      <c r="R75" s="187" t="s">
        <v>1399</v>
      </c>
      <c r="S75" s="190" t="s">
        <v>5515</v>
      </c>
      <c r="T75" s="215"/>
    </row>
    <row r="76" spans="1:20" s="136" customFormat="1" ht="90" customHeight="1">
      <c r="A76" s="187">
        <v>70</v>
      </c>
      <c r="B76" s="1337" t="s">
        <v>2419</v>
      </c>
      <c r="C76" s="1337"/>
      <c r="D76" s="188" t="s">
        <v>2420</v>
      </c>
      <c r="E76" s="189" t="s">
        <v>883</v>
      </c>
      <c r="F76" s="189">
        <v>5000</v>
      </c>
      <c r="G76" s="189">
        <v>2900</v>
      </c>
      <c r="H76" s="189">
        <v>900</v>
      </c>
      <c r="I76" s="189"/>
      <c r="J76" s="189"/>
      <c r="K76" s="188" t="s">
        <v>5516</v>
      </c>
      <c r="L76" s="187" t="s">
        <v>36</v>
      </c>
      <c r="M76" s="190"/>
      <c r="N76" s="204" t="s">
        <v>38</v>
      </c>
      <c r="O76" s="207"/>
      <c r="P76" s="204"/>
      <c r="Q76" s="204"/>
      <c r="R76" s="189" t="s">
        <v>1083</v>
      </c>
      <c r="S76" s="190"/>
      <c r="T76" s="189"/>
    </row>
    <row r="77" spans="1:20" s="136" customFormat="1" ht="90" customHeight="1">
      <c r="A77" s="187">
        <v>71</v>
      </c>
      <c r="B77" s="1337" t="s">
        <v>3771</v>
      </c>
      <c r="C77" s="1337"/>
      <c r="D77" s="188" t="s">
        <v>3772</v>
      </c>
      <c r="E77" s="189" t="s">
        <v>883</v>
      </c>
      <c r="F77" s="189">
        <v>20000</v>
      </c>
      <c r="G77" s="189"/>
      <c r="H77" s="189">
        <v>8000</v>
      </c>
      <c r="I77" s="189"/>
      <c r="J77" s="189"/>
      <c r="K77" s="188"/>
      <c r="L77" s="187" t="s">
        <v>36</v>
      </c>
      <c r="M77" s="190"/>
      <c r="N77" s="204" t="s">
        <v>3773</v>
      </c>
      <c r="O77" s="207"/>
      <c r="P77" s="204"/>
      <c r="Q77" s="204"/>
      <c r="R77" s="189" t="s">
        <v>1194</v>
      </c>
      <c r="S77" s="190"/>
      <c r="T77" s="215"/>
    </row>
    <row r="78" spans="1:20" s="134" customFormat="1" ht="129" customHeight="1">
      <c r="A78" s="187">
        <v>72</v>
      </c>
      <c r="B78" s="1337" t="s">
        <v>2422</v>
      </c>
      <c r="C78" s="1337"/>
      <c r="D78" s="188" t="s">
        <v>2423</v>
      </c>
      <c r="E78" s="189" t="s">
        <v>208</v>
      </c>
      <c r="F78" s="189">
        <v>3000</v>
      </c>
      <c r="G78" s="189">
        <v>1000</v>
      </c>
      <c r="H78" s="189">
        <v>2000</v>
      </c>
      <c r="I78" s="189"/>
      <c r="J78" s="189"/>
      <c r="K78" s="190" t="s">
        <v>105</v>
      </c>
      <c r="L78" s="221">
        <v>43070</v>
      </c>
      <c r="M78" s="190"/>
      <c r="N78" s="204" t="s">
        <v>3775</v>
      </c>
      <c r="O78" s="207"/>
      <c r="P78" s="204" t="s">
        <v>5014</v>
      </c>
      <c r="Q78" s="204"/>
      <c r="R78" s="187" t="s">
        <v>1194</v>
      </c>
      <c r="S78" s="190"/>
      <c r="T78" s="215"/>
    </row>
    <row r="79" spans="1:20" s="134" customFormat="1" ht="118.5" customHeight="1">
      <c r="A79" s="187">
        <v>73</v>
      </c>
      <c r="B79" s="1337" t="s">
        <v>2424</v>
      </c>
      <c r="C79" s="1337"/>
      <c r="D79" s="188" t="s">
        <v>2425</v>
      </c>
      <c r="E79" s="189" t="s">
        <v>1813</v>
      </c>
      <c r="F79" s="189">
        <v>12500</v>
      </c>
      <c r="G79" s="189">
        <v>883</v>
      </c>
      <c r="H79" s="189">
        <v>11617</v>
      </c>
      <c r="I79" s="189"/>
      <c r="J79" s="189"/>
      <c r="K79" s="190" t="s">
        <v>105</v>
      </c>
      <c r="L79" s="189" t="s">
        <v>36</v>
      </c>
      <c r="M79" s="188"/>
      <c r="N79" s="204" t="s">
        <v>3778</v>
      </c>
      <c r="O79" s="207"/>
      <c r="P79" s="204" t="s">
        <v>5015</v>
      </c>
      <c r="Q79" s="204"/>
      <c r="R79" s="189" t="s">
        <v>1194</v>
      </c>
      <c r="S79" s="188"/>
      <c r="T79" s="215"/>
    </row>
    <row r="80" spans="1:20" s="136" customFormat="1" ht="123.75" customHeight="1">
      <c r="A80" s="187">
        <v>74</v>
      </c>
      <c r="B80" s="1337" t="s">
        <v>719</v>
      </c>
      <c r="C80" s="188" t="s">
        <v>4113</v>
      </c>
      <c r="D80" s="231" t="s">
        <v>5016</v>
      </c>
      <c r="E80" s="232" t="s">
        <v>599</v>
      </c>
      <c r="F80" s="233">
        <v>50000</v>
      </c>
      <c r="G80" s="233"/>
      <c r="H80" s="233">
        <v>10000</v>
      </c>
      <c r="I80" s="232"/>
      <c r="J80" s="232"/>
      <c r="K80" s="231"/>
      <c r="L80" s="202" t="s">
        <v>36</v>
      </c>
      <c r="M80" s="203"/>
      <c r="N80" s="204" t="s">
        <v>3390</v>
      </c>
      <c r="O80" s="207"/>
      <c r="P80" s="204"/>
      <c r="Q80" s="204"/>
      <c r="R80" s="189" t="s">
        <v>1194</v>
      </c>
      <c r="S80" s="190"/>
      <c r="T80" s="215"/>
    </row>
    <row r="81" spans="1:20" s="151" customFormat="1" ht="137.25" customHeight="1">
      <c r="A81" s="187">
        <v>75</v>
      </c>
      <c r="B81" s="1337"/>
      <c r="C81" s="188" t="s">
        <v>4120</v>
      </c>
      <c r="D81" s="188" t="s">
        <v>5017</v>
      </c>
      <c r="E81" s="189" t="s">
        <v>883</v>
      </c>
      <c r="F81" s="189">
        <v>47600</v>
      </c>
      <c r="G81" s="189">
        <v>24800</v>
      </c>
      <c r="H81" s="189">
        <v>1500</v>
      </c>
      <c r="I81" s="189"/>
      <c r="J81" s="189">
        <v>1500</v>
      </c>
      <c r="K81" s="190" t="s">
        <v>5017</v>
      </c>
      <c r="L81" s="218" t="s">
        <v>36</v>
      </c>
      <c r="M81" s="237" t="s">
        <v>5018</v>
      </c>
      <c r="N81" s="217" t="s">
        <v>5019</v>
      </c>
      <c r="O81" s="221" t="s">
        <v>1091</v>
      </c>
      <c r="P81" s="237" t="s">
        <v>5020</v>
      </c>
      <c r="Q81" s="188" t="s">
        <v>5021</v>
      </c>
      <c r="R81" s="187" t="s">
        <v>5022</v>
      </c>
      <c r="S81" s="190"/>
      <c r="T81" s="215"/>
    </row>
    <row r="82" spans="1:20" s="149" customFormat="1" ht="97.5" customHeight="1">
      <c r="A82" s="187">
        <v>76</v>
      </c>
      <c r="B82" s="1338" t="s">
        <v>2543</v>
      </c>
      <c r="C82" s="1338"/>
      <c r="D82" s="190" t="s">
        <v>2544</v>
      </c>
      <c r="E82" s="187" t="s">
        <v>34</v>
      </c>
      <c r="F82" s="189">
        <v>2000</v>
      </c>
      <c r="G82" s="189">
        <v>100</v>
      </c>
      <c r="H82" s="189">
        <v>1900</v>
      </c>
      <c r="I82" s="189">
        <v>1900</v>
      </c>
      <c r="J82" s="189">
        <v>0</v>
      </c>
      <c r="K82" s="188" t="s">
        <v>2047</v>
      </c>
      <c r="L82" s="202">
        <v>43160</v>
      </c>
      <c r="M82" s="203"/>
      <c r="N82" s="204" t="s">
        <v>38</v>
      </c>
      <c r="O82" s="207"/>
      <c r="P82" s="204"/>
      <c r="Q82" s="204"/>
      <c r="R82" s="189" t="s">
        <v>3893</v>
      </c>
      <c r="S82" s="188"/>
      <c r="T82" s="215"/>
    </row>
    <row r="83" spans="1:20" s="136" customFormat="1" ht="189" customHeight="1">
      <c r="A83" s="187">
        <v>77</v>
      </c>
      <c r="B83" s="1337" t="s">
        <v>5023</v>
      </c>
      <c r="C83" s="188" t="s">
        <v>4058</v>
      </c>
      <c r="D83" s="188" t="s">
        <v>5024</v>
      </c>
      <c r="E83" s="189" t="s">
        <v>208</v>
      </c>
      <c r="F83" s="189">
        <v>6000</v>
      </c>
      <c r="G83" s="189">
        <v>1200</v>
      </c>
      <c r="H83" s="189">
        <v>2700</v>
      </c>
      <c r="I83" s="189">
        <v>2700</v>
      </c>
      <c r="J83" s="189">
        <v>0</v>
      </c>
      <c r="K83" s="188" t="s">
        <v>457</v>
      </c>
      <c r="L83" s="202">
        <v>43070</v>
      </c>
      <c r="M83" s="203" t="s">
        <v>5025</v>
      </c>
      <c r="N83" s="204" t="s">
        <v>4060</v>
      </c>
      <c r="O83" s="207" t="s">
        <v>5026</v>
      </c>
      <c r="P83" s="204" t="s">
        <v>5027</v>
      </c>
      <c r="Q83" s="204" t="s">
        <v>5028</v>
      </c>
      <c r="R83" s="189" t="s">
        <v>5029</v>
      </c>
      <c r="S83" s="188" t="s">
        <v>4886</v>
      </c>
      <c r="T83" s="215"/>
    </row>
    <row r="84" spans="1:20" s="136" customFormat="1" ht="106.5" customHeight="1">
      <c r="A84" s="187">
        <v>78</v>
      </c>
      <c r="B84" s="1337"/>
      <c r="C84" s="188" t="s">
        <v>4062</v>
      </c>
      <c r="D84" s="188" t="s">
        <v>5030</v>
      </c>
      <c r="E84" s="189" t="s">
        <v>64</v>
      </c>
      <c r="F84" s="189">
        <v>4727</v>
      </c>
      <c r="G84" s="189">
        <v>200</v>
      </c>
      <c r="H84" s="189">
        <v>300</v>
      </c>
      <c r="I84" s="189">
        <v>300</v>
      </c>
      <c r="J84" s="189">
        <v>0</v>
      </c>
      <c r="K84" s="188" t="s">
        <v>5031</v>
      </c>
      <c r="L84" s="202" t="s">
        <v>646</v>
      </c>
      <c r="M84" s="203" t="s">
        <v>5032</v>
      </c>
      <c r="N84" s="204" t="s">
        <v>38</v>
      </c>
      <c r="O84" s="207" t="s">
        <v>5033</v>
      </c>
      <c r="P84" s="204" t="s">
        <v>5034</v>
      </c>
      <c r="Q84" s="204" t="s">
        <v>5035</v>
      </c>
      <c r="R84" s="189" t="s">
        <v>5036</v>
      </c>
      <c r="S84" s="188"/>
      <c r="T84" s="215"/>
    </row>
    <row r="85" spans="1:20" s="136" customFormat="1" ht="179.25" customHeight="1">
      <c r="A85" s="187">
        <v>79</v>
      </c>
      <c r="B85" s="1337" t="s">
        <v>2801</v>
      </c>
      <c r="C85" s="188" t="s">
        <v>5037</v>
      </c>
      <c r="D85" s="188" t="s">
        <v>5038</v>
      </c>
      <c r="E85" s="189" t="s">
        <v>34</v>
      </c>
      <c r="F85" s="189">
        <v>1000</v>
      </c>
      <c r="G85" s="189">
        <v>25</v>
      </c>
      <c r="H85" s="189">
        <v>975</v>
      </c>
      <c r="I85" s="189"/>
      <c r="J85" s="189">
        <v>975</v>
      </c>
      <c r="K85" s="188" t="s">
        <v>2047</v>
      </c>
      <c r="L85" s="202">
        <v>43221</v>
      </c>
      <c r="M85" s="203"/>
      <c r="N85" s="204" t="s">
        <v>5039</v>
      </c>
      <c r="O85" s="207" t="s">
        <v>1082</v>
      </c>
      <c r="P85" s="204" t="s">
        <v>5040</v>
      </c>
      <c r="Q85" s="204" t="s">
        <v>5041</v>
      </c>
      <c r="R85" s="189" t="s">
        <v>4159</v>
      </c>
      <c r="S85" s="188" t="s">
        <v>2804</v>
      </c>
      <c r="T85" s="215"/>
    </row>
    <row r="86" spans="1:20" s="130" customFormat="1" ht="124.5" customHeight="1">
      <c r="A86" s="187">
        <v>80</v>
      </c>
      <c r="B86" s="1337"/>
      <c r="C86" s="188" t="s">
        <v>4164</v>
      </c>
      <c r="D86" s="188" t="s">
        <v>5042</v>
      </c>
      <c r="E86" s="189" t="s">
        <v>233</v>
      </c>
      <c r="F86" s="189">
        <v>10000</v>
      </c>
      <c r="G86" s="189"/>
      <c r="H86" s="189">
        <v>1000</v>
      </c>
      <c r="I86" s="189"/>
      <c r="J86" s="189"/>
      <c r="K86" s="188" t="s">
        <v>1911</v>
      </c>
      <c r="L86" s="202" t="s">
        <v>646</v>
      </c>
      <c r="M86" s="203"/>
      <c r="N86" s="204" t="s">
        <v>4166</v>
      </c>
      <c r="O86" s="207"/>
      <c r="P86" s="204"/>
      <c r="Q86" s="204"/>
      <c r="R86" s="189" t="s">
        <v>4170</v>
      </c>
      <c r="S86" s="188" t="s">
        <v>5043</v>
      </c>
      <c r="T86" s="215" t="s">
        <v>4814</v>
      </c>
    </row>
    <row r="87" spans="1:20" s="146" customFormat="1" ht="171" customHeight="1">
      <c r="A87" s="187">
        <v>81</v>
      </c>
      <c r="B87" s="1337"/>
      <c r="C87" s="188" t="s">
        <v>4171</v>
      </c>
      <c r="D87" s="188" t="s">
        <v>5044</v>
      </c>
      <c r="E87" s="189" t="s">
        <v>208</v>
      </c>
      <c r="F87" s="189">
        <v>1500</v>
      </c>
      <c r="G87" s="189">
        <v>50</v>
      </c>
      <c r="H87" s="189">
        <v>1450</v>
      </c>
      <c r="I87" s="189"/>
      <c r="J87" s="189">
        <v>1450</v>
      </c>
      <c r="K87" s="188" t="s">
        <v>2047</v>
      </c>
      <c r="L87" s="202">
        <v>43101</v>
      </c>
      <c r="M87" s="203"/>
      <c r="N87" s="204" t="s">
        <v>5045</v>
      </c>
      <c r="O87" s="207" t="s">
        <v>1082</v>
      </c>
      <c r="P87" s="204" t="s">
        <v>5046</v>
      </c>
      <c r="Q87" s="204" t="s">
        <v>5047</v>
      </c>
      <c r="R87" s="189" t="s">
        <v>4175</v>
      </c>
      <c r="S87" s="188" t="s">
        <v>5043</v>
      </c>
      <c r="T87" s="215"/>
    </row>
    <row r="88" spans="1:20" s="149" customFormat="1" ht="186" customHeight="1">
      <c r="A88" s="187">
        <v>82</v>
      </c>
      <c r="B88" s="1337" t="s">
        <v>2737</v>
      </c>
      <c r="C88" s="1337"/>
      <c r="D88" s="188" t="s">
        <v>5048</v>
      </c>
      <c r="E88" s="189" t="s">
        <v>48</v>
      </c>
      <c r="F88" s="189">
        <v>25731</v>
      </c>
      <c r="G88" s="189">
        <v>7958</v>
      </c>
      <c r="H88" s="189">
        <v>10000</v>
      </c>
      <c r="I88" s="187">
        <v>10000</v>
      </c>
      <c r="J88" s="187">
        <v>0</v>
      </c>
      <c r="K88" s="190" t="s">
        <v>5049</v>
      </c>
      <c r="L88" s="243" t="s">
        <v>36</v>
      </c>
      <c r="M88" s="190"/>
      <c r="N88" s="190" t="s">
        <v>5050</v>
      </c>
      <c r="O88" s="187" t="s">
        <v>5051</v>
      </c>
      <c r="P88" s="188" t="s">
        <v>5052</v>
      </c>
      <c r="Q88" s="188" t="s">
        <v>5053</v>
      </c>
      <c r="R88" s="189" t="s">
        <v>5054</v>
      </c>
      <c r="S88" s="190" t="s">
        <v>5055</v>
      </c>
      <c r="T88" s="215"/>
    </row>
    <row r="89" spans="1:20" s="153" customFormat="1" ht="54" customHeight="1">
      <c r="A89" s="184" t="s">
        <v>4284</v>
      </c>
      <c r="B89" s="1342" t="s">
        <v>4241</v>
      </c>
      <c r="C89" s="1342"/>
      <c r="D89" s="186" t="s">
        <v>5517</v>
      </c>
      <c r="E89" s="184"/>
      <c r="F89" s="185">
        <f>F90+F158+F179+F188+F196+F200+F206+F211+F215+F219</f>
        <v>3736898.99</v>
      </c>
      <c r="G89" s="185">
        <f>G90+G158+G179+G188+G196+G200+G206+G211+G215+G219</f>
        <v>1217470.51</v>
      </c>
      <c r="H89" s="185">
        <f>H90+H158+H179+H188+H196+H200+H206+H211+H215+H219</f>
        <v>554414.56000000006</v>
      </c>
      <c r="I89" s="201"/>
      <c r="J89" s="184"/>
      <c r="K89" s="186"/>
      <c r="L89" s="184"/>
      <c r="M89" s="186"/>
      <c r="N89" s="186"/>
      <c r="O89" s="184"/>
      <c r="P89" s="186"/>
      <c r="Q89" s="186"/>
      <c r="R89" s="184"/>
      <c r="S89" s="186"/>
      <c r="T89" s="247"/>
    </row>
    <row r="90" spans="1:20" s="153" customFormat="1" ht="54" customHeight="1">
      <c r="A90" s="228" t="s">
        <v>27</v>
      </c>
      <c r="B90" s="234" t="s">
        <v>5518</v>
      </c>
      <c r="C90" s="234"/>
      <c r="D90" s="235"/>
      <c r="E90" s="201"/>
      <c r="F90" s="185">
        <f>F91+F93+F102+F104+F114+F123+F125+F135+F141+F143+F156</f>
        <v>989770.17</v>
      </c>
      <c r="G90" s="185">
        <f>G91+G93+G102+G104+G114+G123+G125+G135+G141+G143+G156</f>
        <v>28039</v>
      </c>
      <c r="H90" s="185">
        <f>H91+H93+H102+H104+H114+H123+H125+H135+H141+H143+H156</f>
        <v>167746.75</v>
      </c>
      <c r="I90" s="184"/>
      <c r="J90" s="184"/>
      <c r="K90" s="186"/>
      <c r="L90" s="184"/>
      <c r="M90" s="186"/>
      <c r="N90" s="186"/>
      <c r="O90" s="184"/>
      <c r="P90" s="186"/>
      <c r="Q90" s="186"/>
      <c r="R90" s="184"/>
      <c r="S90" s="186"/>
      <c r="T90" s="247"/>
    </row>
    <row r="91" spans="1:20" s="153" customFormat="1" ht="54" customHeight="1">
      <c r="A91" s="187"/>
      <c r="B91" s="1342" t="s">
        <v>5058</v>
      </c>
      <c r="C91" s="1342"/>
      <c r="D91" s="1342"/>
      <c r="E91" s="187"/>
      <c r="F91" s="185">
        <f>F92</f>
        <v>3000</v>
      </c>
      <c r="G91" s="185">
        <f>G92</f>
        <v>0</v>
      </c>
      <c r="H91" s="185">
        <f>H92</f>
        <v>900</v>
      </c>
      <c r="I91" s="244"/>
      <c r="J91" s="187"/>
      <c r="K91" s="190"/>
      <c r="L91" s="187"/>
      <c r="M91" s="190"/>
      <c r="N91" s="190"/>
      <c r="O91" s="187"/>
      <c r="P91" s="190"/>
      <c r="Q91" s="190"/>
      <c r="R91" s="187"/>
      <c r="S91" s="190"/>
      <c r="T91" s="229"/>
    </row>
    <row r="92" spans="1:20" s="136" customFormat="1" ht="134.25" customHeight="1">
      <c r="A92" s="187">
        <v>1</v>
      </c>
      <c r="B92" s="1338" t="s">
        <v>5059</v>
      </c>
      <c r="C92" s="1338"/>
      <c r="D92" s="190" t="s">
        <v>5060</v>
      </c>
      <c r="E92" s="187" t="s">
        <v>88</v>
      </c>
      <c r="F92" s="189">
        <v>3000</v>
      </c>
      <c r="G92" s="189"/>
      <c r="H92" s="189">
        <v>900</v>
      </c>
      <c r="I92" s="244"/>
      <c r="J92" s="187"/>
      <c r="K92" s="190" t="s">
        <v>1847</v>
      </c>
      <c r="L92" s="187"/>
      <c r="M92" s="190"/>
      <c r="N92" s="190"/>
      <c r="O92" s="187"/>
      <c r="P92" s="190"/>
      <c r="Q92" s="190"/>
      <c r="R92" s="189" t="s">
        <v>5061</v>
      </c>
      <c r="S92" s="190"/>
      <c r="T92" s="189" t="s">
        <v>4814</v>
      </c>
    </row>
    <row r="93" spans="1:20" s="136" customFormat="1" ht="40.5" customHeight="1">
      <c r="A93" s="187"/>
      <c r="B93" s="1342" t="s">
        <v>5062</v>
      </c>
      <c r="C93" s="1342"/>
      <c r="D93" s="1342"/>
      <c r="E93" s="187"/>
      <c r="F93" s="185">
        <f>SUM(F94:F101)</f>
        <v>169701</v>
      </c>
      <c r="G93" s="185">
        <f>SUM(G94:G101)</f>
        <v>0</v>
      </c>
      <c r="H93" s="185">
        <f>SUM(H94:H101)</f>
        <v>1861</v>
      </c>
      <c r="I93" s="244"/>
      <c r="J93" s="187"/>
      <c r="K93" s="190"/>
      <c r="L93" s="187"/>
      <c r="M93" s="190"/>
      <c r="N93" s="190"/>
      <c r="O93" s="187"/>
      <c r="P93" s="190"/>
      <c r="Q93" s="190"/>
      <c r="R93" s="187"/>
      <c r="S93" s="190"/>
      <c r="T93" s="229"/>
    </row>
    <row r="94" spans="1:20" s="154" customFormat="1" ht="149.25" customHeight="1">
      <c r="A94" s="187">
        <v>2</v>
      </c>
      <c r="B94" s="1338" t="s">
        <v>2873</v>
      </c>
      <c r="C94" s="1338"/>
      <c r="D94" s="190" t="s">
        <v>5063</v>
      </c>
      <c r="E94" s="187" t="s">
        <v>253</v>
      </c>
      <c r="F94" s="236">
        <f>32915+12250</f>
        <v>45165</v>
      </c>
      <c r="G94" s="189"/>
      <c r="H94" s="189">
        <v>400</v>
      </c>
      <c r="I94" s="187">
        <v>400</v>
      </c>
      <c r="J94" s="189" t="s">
        <v>1269</v>
      </c>
      <c r="K94" s="190" t="s">
        <v>1911</v>
      </c>
      <c r="L94" s="187">
        <v>2019</v>
      </c>
      <c r="M94" s="190" t="s">
        <v>99</v>
      </c>
      <c r="N94" s="190" t="s">
        <v>4253</v>
      </c>
      <c r="O94" s="215" t="s">
        <v>1082</v>
      </c>
      <c r="P94" s="188"/>
      <c r="Q94" s="188"/>
      <c r="R94" s="189" t="s">
        <v>1820</v>
      </c>
      <c r="S94" s="190" t="s">
        <v>5519</v>
      </c>
      <c r="T94" s="189" t="s">
        <v>4814</v>
      </c>
    </row>
    <row r="95" spans="1:20" ht="100.5" customHeight="1">
      <c r="A95" s="187">
        <v>3</v>
      </c>
      <c r="B95" s="1338" t="s">
        <v>2933</v>
      </c>
      <c r="C95" s="1338"/>
      <c r="D95" s="190" t="s">
        <v>5432</v>
      </c>
      <c r="E95" s="187" t="s">
        <v>253</v>
      </c>
      <c r="F95" s="189">
        <v>72000</v>
      </c>
      <c r="G95" s="189"/>
      <c r="H95" s="189">
        <v>500</v>
      </c>
      <c r="I95" s="244"/>
      <c r="J95" s="187"/>
      <c r="K95" s="190" t="s">
        <v>1893</v>
      </c>
      <c r="L95" s="187">
        <v>2019</v>
      </c>
      <c r="M95" s="190"/>
      <c r="N95" s="190"/>
      <c r="O95" s="187"/>
      <c r="P95" s="190"/>
      <c r="Q95" s="190"/>
      <c r="R95" s="189" t="s">
        <v>1820</v>
      </c>
      <c r="S95" s="190" t="s">
        <v>5520</v>
      </c>
      <c r="T95" s="189" t="s">
        <v>4259</v>
      </c>
    </row>
    <row r="96" spans="1:20" ht="93.75" customHeight="1">
      <c r="A96" s="187">
        <v>4</v>
      </c>
      <c r="B96" s="1338" t="s">
        <v>5434</v>
      </c>
      <c r="C96" s="1338"/>
      <c r="D96" s="190" t="s">
        <v>5435</v>
      </c>
      <c r="E96" s="187" t="s">
        <v>253</v>
      </c>
      <c r="F96" s="189">
        <v>11900</v>
      </c>
      <c r="G96" s="189"/>
      <c r="H96" s="189">
        <v>100</v>
      </c>
      <c r="I96" s="244"/>
      <c r="J96" s="187"/>
      <c r="K96" s="190" t="s">
        <v>1893</v>
      </c>
      <c r="L96" s="187">
        <v>2019</v>
      </c>
      <c r="M96" s="190"/>
      <c r="N96" s="190"/>
      <c r="O96" s="187"/>
      <c r="P96" s="190"/>
      <c r="Q96" s="190"/>
      <c r="R96" s="189" t="s">
        <v>1820</v>
      </c>
      <c r="S96" s="190" t="s">
        <v>5521</v>
      </c>
      <c r="T96" s="189" t="s">
        <v>4259</v>
      </c>
    </row>
    <row r="97" spans="1:20" s="138" customFormat="1" ht="87" customHeight="1">
      <c r="A97" s="187">
        <v>5</v>
      </c>
      <c r="B97" s="1338" t="s">
        <v>5065</v>
      </c>
      <c r="C97" s="1338"/>
      <c r="D97" s="190" t="s">
        <v>5066</v>
      </c>
      <c r="E97" s="187" t="s">
        <v>88</v>
      </c>
      <c r="F97" s="189">
        <v>3400</v>
      </c>
      <c r="G97" s="189"/>
      <c r="H97" s="189">
        <v>50</v>
      </c>
      <c r="I97" s="244"/>
      <c r="J97" s="187"/>
      <c r="K97" s="190" t="s">
        <v>1893</v>
      </c>
      <c r="L97" s="187">
        <v>2019</v>
      </c>
      <c r="M97" s="190"/>
      <c r="N97" s="190"/>
      <c r="O97" s="187"/>
      <c r="P97" s="190"/>
      <c r="Q97" s="190"/>
      <c r="R97" s="189" t="s">
        <v>1399</v>
      </c>
      <c r="S97" s="190"/>
      <c r="T97" s="189" t="s">
        <v>4814</v>
      </c>
    </row>
    <row r="98" spans="1:20" ht="297" customHeight="1">
      <c r="A98" s="187">
        <v>6</v>
      </c>
      <c r="B98" s="1338" t="s">
        <v>5067</v>
      </c>
      <c r="C98" s="1338"/>
      <c r="D98" s="190" t="s">
        <v>5068</v>
      </c>
      <c r="E98" s="187">
        <v>2018</v>
      </c>
      <c r="F98" s="189">
        <v>631</v>
      </c>
      <c r="G98" s="189"/>
      <c r="H98" s="189">
        <v>631</v>
      </c>
      <c r="I98" s="244"/>
      <c r="J98" s="187"/>
      <c r="K98" s="190" t="s">
        <v>105</v>
      </c>
      <c r="L98" s="187"/>
      <c r="M98" s="190"/>
      <c r="N98" s="190"/>
      <c r="O98" s="187"/>
      <c r="P98" s="190"/>
      <c r="Q98" s="190"/>
      <c r="R98" s="189" t="s">
        <v>5069</v>
      </c>
      <c r="S98" s="190"/>
      <c r="T98" s="189" t="s">
        <v>4814</v>
      </c>
    </row>
    <row r="99" spans="1:20" ht="101.25" customHeight="1">
      <c r="A99" s="187">
        <v>7</v>
      </c>
      <c r="B99" s="190" t="s">
        <v>5436</v>
      </c>
      <c r="C99" s="190" t="s">
        <v>5437</v>
      </c>
      <c r="D99" s="190" t="s">
        <v>5438</v>
      </c>
      <c r="E99" s="187" t="s">
        <v>88</v>
      </c>
      <c r="F99" s="189">
        <v>1700</v>
      </c>
      <c r="G99" s="189"/>
      <c r="H99" s="189">
        <v>50</v>
      </c>
      <c r="I99" s="244"/>
      <c r="J99" s="187"/>
      <c r="K99" s="190" t="s">
        <v>1893</v>
      </c>
      <c r="L99" s="187"/>
      <c r="M99" s="190"/>
      <c r="N99" s="190"/>
      <c r="O99" s="187"/>
      <c r="P99" s="190"/>
      <c r="Q99" s="190"/>
      <c r="R99" s="189" t="s">
        <v>5439</v>
      </c>
      <c r="S99" s="190"/>
      <c r="T99" s="189" t="s">
        <v>4259</v>
      </c>
    </row>
    <row r="100" spans="1:20" s="138" customFormat="1" ht="99" customHeight="1">
      <c r="A100" s="187">
        <v>8</v>
      </c>
      <c r="B100" s="1338" t="s">
        <v>5440</v>
      </c>
      <c r="C100" s="1338"/>
      <c r="D100" s="190" t="s">
        <v>5374</v>
      </c>
      <c r="E100" s="187" t="s">
        <v>253</v>
      </c>
      <c r="F100" s="189">
        <v>33755</v>
      </c>
      <c r="G100" s="189"/>
      <c r="H100" s="189">
        <v>80</v>
      </c>
      <c r="I100" s="244"/>
      <c r="J100" s="187"/>
      <c r="K100" s="190" t="s">
        <v>1893</v>
      </c>
      <c r="L100" s="187">
        <v>2019</v>
      </c>
      <c r="M100" s="190"/>
      <c r="N100" s="190"/>
      <c r="O100" s="187"/>
      <c r="P100" s="190"/>
      <c r="Q100" s="190"/>
      <c r="R100" s="189" t="s">
        <v>1820</v>
      </c>
      <c r="S100" s="190"/>
      <c r="T100" s="189" t="s">
        <v>4814</v>
      </c>
    </row>
    <row r="101" spans="1:20" s="138" customFormat="1" ht="87" customHeight="1">
      <c r="A101" s="187">
        <v>9</v>
      </c>
      <c r="B101" s="1340" t="s">
        <v>5441</v>
      </c>
      <c r="C101" s="1341"/>
      <c r="D101" s="190" t="s">
        <v>5442</v>
      </c>
      <c r="E101" s="187" t="s">
        <v>88</v>
      </c>
      <c r="F101" s="189">
        <v>1150</v>
      </c>
      <c r="G101" s="189"/>
      <c r="H101" s="189">
        <v>50</v>
      </c>
      <c r="I101" s="244"/>
      <c r="J101" s="187"/>
      <c r="K101" s="190" t="s">
        <v>1893</v>
      </c>
      <c r="L101" s="187">
        <v>2019</v>
      </c>
      <c r="M101" s="190"/>
      <c r="N101" s="190"/>
      <c r="O101" s="187"/>
      <c r="P101" s="190"/>
      <c r="Q101" s="190"/>
      <c r="R101" s="189" t="s">
        <v>1399</v>
      </c>
      <c r="S101" s="190" t="s">
        <v>5522</v>
      </c>
      <c r="T101" s="189" t="s">
        <v>4259</v>
      </c>
    </row>
    <row r="102" spans="1:20" s="136" customFormat="1" ht="40.5" customHeight="1">
      <c r="A102" s="187"/>
      <c r="B102" s="1342" t="s">
        <v>5443</v>
      </c>
      <c r="C102" s="1342"/>
      <c r="D102" s="1342"/>
      <c r="E102" s="187"/>
      <c r="F102" s="185">
        <f>SUM(F103)</f>
        <v>15190</v>
      </c>
      <c r="G102" s="185">
        <f>SUM(G103)</f>
        <v>0</v>
      </c>
      <c r="H102" s="185">
        <f>SUM(H103)</f>
        <v>100</v>
      </c>
      <c r="I102" s="244"/>
      <c r="J102" s="187"/>
      <c r="K102" s="190"/>
      <c r="L102" s="187"/>
      <c r="M102" s="190"/>
      <c r="N102" s="190"/>
      <c r="O102" s="187"/>
      <c r="P102" s="190"/>
      <c r="Q102" s="190"/>
      <c r="R102" s="187"/>
      <c r="S102" s="190"/>
      <c r="T102" s="229"/>
    </row>
    <row r="103" spans="1:20" ht="138.75" customHeight="1">
      <c r="A103" s="187">
        <v>10</v>
      </c>
      <c r="B103" s="1340" t="s">
        <v>5444</v>
      </c>
      <c r="C103" s="1341"/>
      <c r="D103" s="190" t="s">
        <v>5523</v>
      </c>
      <c r="E103" s="189" t="s">
        <v>253</v>
      </c>
      <c r="F103" s="189">
        <f>6200*35*700/10000</f>
        <v>15190</v>
      </c>
      <c r="G103" s="189"/>
      <c r="H103" s="189">
        <v>100</v>
      </c>
      <c r="I103" s="244"/>
      <c r="J103" s="187"/>
      <c r="K103" s="190" t="s">
        <v>5524</v>
      </c>
      <c r="L103" s="187">
        <v>2019</v>
      </c>
      <c r="M103" s="190"/>
      <c r="N103" s="190"/>
      <c r="O103" s="187"/>
      <c r="P103" s="190"/>
      <c r="Q103" s="190"/>
      <c r="R103" s="189" t="s">
        <v>1399</v>
      </c>
      <c r="S103" s="190" t="s">
        <v>5525</v>
      </c>
      <c r="T103" s="189" t="s">
        <v>4814</v>
      </c>
    </row>
    <row r="104" spans="1:20" ht="59.25" customHeight="1">
      <c r="A104" s="187"/>
      <c r="B104" s="1342" t="s">
        <v>5446</v>
      </c>
      <c r="C104" s="1342"/>
      <c r="D104" s="1342"/>
      <c r="E104" s="187"/>
      <c r="F104" s="185">
        <f>SUM(F105:F113)</f>
        <v>293493</v>
      </c>
      <c r="G104" s="185">
        <f>SUM(G105:G113)</f>
        <v>20308</v>
      </c>
      <c r="H104" s="185">
        <f>SUM(H105:H113)</f>
        <v>23540</v>
      </c>
      <c r="I104" s="244"/>
      <c r="J104" s="187"/>
      <c r="K104" s="190"/>
      <c r="L104" s="187"/>
      <c r="M104" s="190"/>
      <c r="N104" s="190"/>
      <c r="O104" s="187"/>
      <c r="P104" s="190"/>
      <c r="Q104" s="190"/>
      <c r="R104" s="187"/>
      <c r="S104" s="190"/>
      <c r="T104" s="229"/>
    </row>
    <row r="105" spans="1:20" s="138" customFormat="1" ht="92.25" customHeight="1">
      <c r="A105" s="187">
        <v>11</v>
      </c>
      <c r="B105" s="1338" t="s">
        <v>5070</v>
      </c>
      <c r="C105" s="1338"/>
      <c r="D105" s="188" t="s">
        <v>5071</v>
      </c>
      <c r="E105" s="189" t="s">
        <v>253</v>
      </c>
      <c r="F105" s="189">
        <v>20308</v>
      </c>
      <c r="G105" s="189">
        <v>20308</v>
      </c>
      <c r="H105" s="189">
        <v>100</v>
      </c>
      <c r="I105" s="189"/>
      <c r="J105" s="189"/>
      <c r="K105" s="190" t="s">
        <v>5524</v>
      </c>
      <c r="L105" s="202" t="s">
        <v>1168</v>
      </c>
      <c r="M105" s="203"/>
      <c r="N105" s="189" t="s">
        <v>4393</v>
      </c>
      <c r="O105" s="189"/>
      <c r="P105" s="188"/>
      <c r="Q105" s="188"/>
      <c r="R105" s="189" t="s">
        <v>5072</v>
      </c>
      <c r="S105" s="188"/>
      <c r="T105" s="189" t="s">
        <v>4259</v>
      </c>
    </row>
    <row r="106" spans="1:20" s="138" customFormat="1" ht="86.25" customHeight="1">
      <c r="A106" s="187">
        <v>12</v>
      </c>
      <c r="B106" s="1338" t="s">
        <v>5447</v>
      </c>
      <c r="C106" s="1338"/>
      <c r="D106" s="190" t="s">
        <v>5448</v>
      </c>
      <c r="E106" s="189" t="s">
        <v>253</v>
      </c>
      <c r="F106" s="189">
        <v>24380</v>
      </c>
      <c r="G106" s="189"/>
      <c r="H106" s="189">
        <v>100</v>
      </c>
      <c r="I106" s="187"/>
      <c r="J106" s="187"/>
      <c r="K106" s="190" t="s">
        <v>5524</v>
      </c>
      <c r="L106" s="187">
        <v>2019</v>
      </c>
      <c r="M106" s="190"/>
      <c r="N106" s="190"/>
      <c r="O106" s="187"/>
      <c r="P106" s="190"/>
      <c r="Q106" s="190"/>
      <c r="R106" s="187" t="s">
        <v>1399</v>
      </c>
      <c r="S106" s="190"/>
      <c r="T106" s="189" t="s">
        <v>4814</v>
      </c>
    </row>
    <row r="107" spans="1:20" s="138" customFormat="1" ht="90" customHeight="1">
      <c r="A107" s="187">
        <v>13</v>
      </c>
      <c r="B107" s="1338" t="s">
        <v>5073</v>
      </c>
      <c r="C107" s="1338"/>
      <c r="D107" s="190" t="s">
        <v>5074</v>
      </c>
      <c r="E107" s="187">
        <v>2018</v>
      </c>
      <c r="F107" s="189">
        <v>200</v>
      </c>
      <c r="G107" s="189"/>
      <c r="H107" s="189">
        <v>200</v>
      </c>
      <c r="I107" s="187"/>
      <c r="J107" s="187"/>
      <c r="K107" s="190" t="s">
        <v>5526</v>
      </c>
      <c r="L107" s="187">
        <v>2018</v>
      </c>
      <c r="M107" s="190"/>
      <c r="N107" s="190"/>
      <c r="O107" s="187"/>
      <c r="P107" s="190"/>
      <c r="Q107" s="190"/>
      <c r="R107" s="187" t="s">
        <v>1399</v>
      </c>
      <c r="S107" s="190" t="s">
        <v>5075</v>
      </c>
      <c r="T107" s="189" t="s">
        <v>4814</v>
      </c>
    </row>
    <row r="108" spans="1:20" s="154" customFormat="1" ht="159" customHeight="1">
      <c r="A108" s="187">
        <v>14</v>
      </c>
      <c r="B108" s="1338" t="s">
        <v>2911</v>
      </c>
      <c r="C108" s="1338"/>
      <c r="D108" s="188" t="s">
        <v>2912</v>
      </c>
      <c r="E108" s="187" t="s">
        <v>88</v>
      </c>
      <c r="F108" s="189">
        <v>3331</v>
      </c>
      <c r="G108" s="189"/>
      <c r="H108" s="189">
        <v>50</v>
      </c>
      <c r="I108" s="189"/>
      <c r="J108" s="189"/>
      <c r="K108" s="188" t="s">
        <v>5524</v>
      </c>
      <c r="L108" s="189">
        <v>2019</v>
      </c>
      <c r="M108" s="188"/>
      <c r="N108" s="188"/>
      <c r="O108" s="189"/>
      <c r="P108" s="188"/>
      <c r="Q108" s="188"/>
      <c r="R108" s="187" t="s">
        <v>1399</v>
      </c>
      <c r="S108" s="190" t="s">
        <v>5527</v>
      </c>
      <c r="T108" s="189" t="s">
        <v>4284</v>
      </c>
    </row>
    <row r="109" spans="1:20" s="154" customFormat="1" ht="132" customHeight="1">
      <c r="A109" s="187">
        <v>15</v>
      </c>
      <c r="B109" s="1338" t="s">
        <v>4277</v>
      </c>
      <c r="C109" s="1338"/>
      <c r="D109" s="190" t="s">
        <v>4278</v>
      </c>
      <c r="E109" s="187" t="s">
        <v>233</v>
      </c>
      <c r="F109" s="189">
        <v>11700</v>
      </c>
      <c r="G109" s="189"/>
      <c r="H109" s="189">
        <v>100</v>
      </c>
      <c r="I109" s="215"/>
      <c r="J109" s="215"/>
      <c r="K109" s="190" t="s">
        <v>5524</v>
      </c>
      <c r="L109" s="187">
        <v>2019</v>
      </c>
      <c r="M109" s="190"/>
      <c r="N109" s="188"/>
      <c r="O109" s="215"/>
      <c r="P109" s="190"/>
      <c r="Q109" s="190"/>
      <c r="R109" s="187" t="s">
        <v>1399</v>
      </c>
      <c r="S109" s="190"/>
      <c r="T109" s="189" t="s">
        <v>4259</v>
      </c>
    </row>
    <row r="110" spans="1:20" s="138" customFormat="1" ht="92.25" customHeight="1">
      <c r="A110" s="187">
        <v>16</v>
      </c>
      <c r="B110" s="1338" t="s">
        <v>5449</v>
      </c>
      <c r="C110" s="1338"/>
      <c r="D110" s="237" t="s">
        <v>5450</v>
      </c>
      <c r="E110" s="189" t="s">
        <v>88</v>
      </c>
      <c r="F110" s="238">
        <v>10000</v>
      </c>
      <c r="G110" s="238"/>
      <c r="H110" s="238">
        <v>100</v>
      </c>
      <c r="I110" s="238"/>
      <c r="J110" s="238"/>
      <c r="K110" s="190" t="s">
        <v>5524</v>
      </c>
      <c r="L110" s="187">
        <v>2019</v>
      </c>
      <c r="M110" s="245"/>
      <c r="N110" s="237"/>
      <c r="O110" s="238"/>
      <c r="P110" s="237"/>
      <c r="Q110" s="237"/>
      <c r="R110" s="248" t="s">
        <v>1399</v>
      </c>
      <c r="S110" s="190" t="s">
        <v>5528</v>
      </c>
      <c r="T110" s="189" t="s">
        <v>4814</v>
      </c>
    </row>
    <row r="111" spans="1:20" s="138" customFormat="1" ht="117" customHeight="1">
      <c r="A111" s="187">
        <v>17</v>
      </c>
      <c r="B111" s="1348" t="s">
        <v>5451</v>
      </c>
      <c r="C111" s="1348"/>
      <c r="D111" s="239" t="s">
        <v>5452</v>
      </c>
      <c r="E111" s="189" t="s">
        <v>88</v>
      </c>
      <c r="F111" s="240">
        <v>2734</v>
      </c>
      <c r="G111" s="189"/>
      <c r="H111" s="189">
        <v>50</v>
      </c>
      <c r="I111" s="187"/>
      <c r="J111" s="187"/>
      <c r="K111" s="190" t="s">
        <v>5524</v>
      </c>
      <c r="L111" s="187">
        <v>2019</v>
      </c>
      <c r="M111" s="190"/>
      <c r="N111" s="190"/>
      <c r="O111" s="187"/>
      <c r="P111" s="190"/>
      <c r="Q111" s="190"/>
      <c r="R111" s="187" t="s">
        <v>1399</v>
      </c>
      <c r="S111" s="190"/>
      <c r="T111" s="189" t="s">
        <v>4814</v>
      </c>
    </row>
    <row r="112" spans="1:20" s="138" customFormat="1" ht="93" customHeight="1">
      <c r="A112" s="187">
        <v>18</v>
      </c>
      <c r="B112" s="1338" t="s">
        <v>5076</v>
      </c>
      <c r="C112" s="1338"/>
      <c r="D112" s="237" t="s">
        <v>5077</v>
      </c>
      <c r="E112" s="189">
        <v>2018</v>
      </c>
      <c r="F112" s="238">
        <v>840</v>
      </c>
      <c r="G112" s="238"/>
      <c r="H112" s="238">
        <v>840</v>
      </c>
      <c r="I112" s="238"/>
      <c r="J112" s="238">
        <v>0</v>
      </c>
      <c r="K112" s="237" t="s">
        <v>105</v>
      </c>
      <c r="L112" s="187">
        <v>2018</v>
      </c>
      <c r="M112" s="245"/>
      <c r="N112" s="237"/>
      <c r="O112" s="238"/>
      <c r="P112" s="237"/>
      <c r="Q112" s="237"/>
      <c r="R112" s="248" t="s">
        <v>1399</v>
      </c>
      <c r="S112" s="237" t="s">
        <v>5078</v>
      </c>
      <c r="T112" s="189" t="s">
        <v>4284</v>
      </c>
    </row>
    <row r="113" spans="1:20" s="155" customFormat="1" ht="90.75" customHeight="1">
      <c r="A113" s="187">
        <v>19</v>
      </c>
      <c r="B113" s="1338" t="s">
        <v>5529</v>
      </c>
      <c r="C113" s="1338"/>
      <c r="D113" s="188" t="s">
        <v>5530</v>
      </c>
      <c r="E113" s="189" t="s">
        <v>253</v>
      </c>
      <c r="F113" s="189">
        <v>220000</v>
      </c>
      <c r="G113" s="189"/>
      <c r="H113" s="189">
        <v>22000</v>
      </c>
      <c r="I113" s="189"/>
      <c r="J113" s="189"/>
      <c r="K113" s="188" t="s">
        <v>1893</v>
      </c>
      <c r="L113" s="208"/>
      <c r="M113" s="209"/>
      <c r="N113" s="188"/>
      <c r="O113" s="189"/>
      <c r="P113" s="188"/>
      <c r="Q113" s="188" t="s">
        <v>5455</v>
      </c>
      <c r="R113" s="248" t="s">
        <v>1399</v>
      </c>
      <c r="S113" s="190" t="s">
        <v>5531</v>
      </c>
      <c r="T113" s="189" t="s">
        <v>4814</v>
      </c>
    </row>
    <row r="114" spans="1:20" s="131" customFormat="1" ht="60.75" customHeight="1">
      <c r="A114" s="187"/>
      <c r="B114" s="1342" t="s">
        <v>5456</v>
      </c>
      <c r="C114" s="1342"/>
      <c r="D114" s="1342"/>
      <c r="E114" s="187"/>
      <c r="F114" s="185">
        <f>SUM(F115:F122)</f>
        <v>74825</v>
      </c>
      <c r="G114" s="185">
        <f>SUM(G115:G122)</f>
        <v>0</v>
      </c>
      <c r="H114" s="185">
        <f>SUM(H115:H122)</f>
        <v>21860</v>
      </c>
      <c r="I114" s="244"/>
      <c r="J114" s="187"/>
      <c r="K114" s="190"/>
      <c r="L114" s="187"/>
      <c r="M114" s="190"/>
      <c r="N114" s="190"/>
      <c r="O114" s="187"/>
      <c r="P114" s="190"/>
      <c r="Q114" s="190"/>
      <c r="R114" s="187"/>
      <c r="S114" s="190"/>
      <c r="T114" s="229"/>
    </row>
    <row r="115" spans="1:20" s="155" customFormat="1" ht="108" customHeight="1">
      <c r="A115" s="187">
        <v>20</v>
      </c>
      <c r="B115" s="1338" t="s">
        <v>5079</v>
      </c>
      <c r="C115" s="1338"/>
      <c r="D115" s="190" t="s">
        <v>5080</v>
      </c>
      <c r="E115" s="187" t="s">
        <v>253</v>
      </c>
      <c r="F115" s="189">
        <v>12000</v>
      </c>
      <c r="G115" s="189"/>
      <c r="H115" s="189">
        <v>300</v>
      </c>
      <c r="I115" s="244"/>
      <c r="J115" s="187"/>
      <c r="K115" s="190" t="s">
        <v>1893</v>
      </c>
      <c r="L115" s="187"/>
      <c r="M115" s="190"/>
      <c r="N115" s="190"/>
      <c r="O115" s="187"/>
      <c r="P115" s="190" t="s">
        <v>5081</v>
      </c>
      <c r="Q115" s="190"/>
      <c r="R115" s="187" t="s">
        <v>4856</v>
      </c>
      <c r="S115" s="190"/>
      <c r="T115" s="215" t="s">
        <v>4814</v>
      </c>
    </row>
    <row r="116" spans="1:20" s="154" customFormat="1" ht="105.75" customHeight="1">
      <c r="A116" s="187">
        <v>21</v>
      </c>
      <c r="B116" s="1338" t="s">
        <v>5457</v>
      </c>
      <c r="C116" s="1338"/>
      <c r="D116" s="190" t="s">
        <v>5458</v>
      </c>
      <c r="E116" s="187" t="s">
        <v>253</v>
      </c>
      <c r="F116" s="189">
        <v>14246</v>
      </c>
      <c r="G116" s="189">
        <v>0</v>
      </c>
      <c r="H116" s="189">
        <v>8000</v>
      </c>
      <c r="I116" s="244"/>
      <c r="J116" s="187"/>
      <c r="K116" s="209" t="s">
        <v>5459</v>
      </c>
      <c r="L116" s="221">
        <v>43405</v>
      </c>
      <c r="M116" s="190"/>
      <c r="N116" s="188"/>
      <c r="O116" s="187" t="s">
        <v>5084</v>
      </c>
      <c r="P116" s="188"/>
      <c r="Q116" s="188"/>
      <c r="R116" s="189" t="s">
        <v>1083</v>
      </c>
      <c r="S116" s="223"/>
      <c r="T116" s="215" t="s">
        <v>4259</v>
      </c>
    </row>
    <row r="117" spans="1:20" s="154" customFormat="1" ht="105.75" customHeight="1">
      <c r="A117" s="187">
        <v>22</v>
      </c>
      <c r="B117" s="1338" t="s">
        <v>5082</v>
      </c>
      <c r="C117" s="1338"/>
      <c r="D117" s="209" t="s">
        <v>5083</v>
      </c>
      <c r="E117" s="208" t="s">
        <v>88</v>
      </c>
      <c r="F117" s="189">
        <v>3622</v>
      </c>
      <c r="G117" s="189">
        <v>0</v>
      </c>
      <c r="H117" s="189">
        <v>3000</v>
      </c>
      <c r="I117" s="208">
        <v>500</v>
      </c>
      <c r="J117" s="187"/>
      <c r="K117" s="237" t="s">
        <v>5532</v>
      </c>
      <c r="L117" s="221">
        <v>43344</v>
      </c>
      <c r="M117" s="223"/>
      <c r="N117" s="188"/>
      <c r="O117" s="187" t="s">
        <v>5084</v>
      </c>
      <c r="P117" s="188"/>
      <c r="Q117" s="188"/>
      <c r="R117" s="189" t="s">
        <v>1083</v>
      </c>
      <c r="S117" s="223" t="s">
        <v>5527</v>
      </c>
      <c r="T117" s="215" t="s">
        <v>4814</v>
      </c>
    </row>
    <row r="118" spans="1:20" s="138" customFormat="1" ht="105.75" customHeight="1">
      <c r="A118" s="187">
        <v>23</v>
      </c>
      <c r="B118" s="1338" t="s">
        <v>5085</v>
      </c>
      <c r="C118" s="1338"/>
      <c r="D118" s="190" t="s">
        <v>5086</v>
      </c>
      <c r="E118" s="208" t="s">
        <v>88</v>
      </c>
      <c r="F118" s="189">
        <v>39947</v>
      </c>
      <c r="G118" s="189">
        <v>0</v>
      </c>
      <c r="H118" s="189">
        <v>8000</v>
      </c>
      <c r="I118" s="189">
        <v>3000</v>
      </c>
      <c r="J118" s="187"/>
      <c r="K118" s="190" t="s">
        <v>5533</v>
      </c>
      <c r="L118" s="221">
        <v>43374</v>
      </c>
      <c r="M118" s="223"/>
      <c r="N118" s="188"/>
      <c r="O118" s="215" t="s">
        <v>5087</v>
      </c>
      <c r="P118" s="188"/>
      <c r="Q118" s="188"/>
      <c r="R118" s="189" t="s">
        <v>1083</v>
      </c>
      <c r="S118" s="223"/>
      <c r="T118" s="215" t="s">
        <v>4259</v>
      </c>
    </row>
    <row r="119" spans="1:20" s="156" customFormat="1" ht="96" customHeight="1">
      <c r="A119" s="187">
        <v>24</v>
      </c>
      <c r="B119" s="1338" t="s">
        <v>5460</v>
      </c>
      <c r="C119" s="190" t="s">
        <v>5461</v>
      </c>
      <c r="D119" s="190" t="s">
        <v>5438</v>
      </c>
      <c r="E119" s="187" t="s">
        <v>88</v>
      </c>
      <c r="F119" s="189">
        <v>2500</v>
      </c>
      <c r="G119" s="189"/>
      <c r="H119" s="189">
        <v>50</v>
      </c>
      <c r="I119" s="244"/>
      <c r="J119" s="187"/>
      <c r="K119" s="190"/>
      <c r="L119" s="187"/>
      <c r="M119" s="190"/>
      <c r="N119" s="190"/>
      <c r="O119" s="187"/>
      <c r="P119" s="190"/>
      <c r="Q119" s="190"/>
      <c r="R119" s="187" t="s">
        <v>5462</v>
      </c>
      <c r="S119" s="190"/>
      <c r="T119" s="215" t="s">
        <v>4259</v>
      </c>
    </row>
    <row r="120" spans="1:20" s="156" customFormat="1" ht="101.25" customHeight="1">
      <c r="A120" s="187">
        <v>25</v>
      </c>
      <c r="B120" s="1338"/>
      <c r="C120" s="190" t="s">
        <v>5463</v>
      </c>
      <c r="D120" s="190" t="s">
        <v>5464</v>
      </c>
      <c r="E120" s="187">
        <v>2018</v>
      </c>
      <c r="F120" s="189">
        <v>1000</v>
      </c>
      <c r="G120" s="189"/>
      <c r="H120" s="189">
        <v>1000</v>
      </c>
      <c r="I120" s="244"/>
      <c r="J120" s="187"/>
      <c r="K120" s="190"/>
      <c r="L120" s="187"/>
      <c r="M120" s="190"/>
      <c r="N120" s="190"/>
      <c r="O120" s="187"/>
      <c r="P120" s="190"/>
      <c r="Q120" s="190"/>
      <c r="R120" s="187" t="s">
        <v>5462</v>
      </c>
      <c r="S120" s="190"/>
      <c r="T120" s="215" t="s">
        <v>4259</v>
      </c>
    </row>
    <row r="121" spans="1:20" s="138" customFormat="1" ht="92.25" customHeight="1">
      <c r="A121" s="187">
        <v>26</v>
      </c>
      <c r="B121" s="1338" t="s">
        <v>5088</v>
      </c>
      <c r="C121" s="1338"/>
      <c r="D121" s="190" t="s">
        <v>5089</v>
      </c>
      <c r="E121" s="187">
        <v>2018</v>
      </c>
      <c r="F121" s="189">
        <v>810</v>
      </c>
      <c r="G121" s="189"/>
      <c r="H121" s="189">
        <v>810</v>
      </c>
      <c r="I121" s="244"/>
      <c r="J121" s="187"/>
      <c r="K121" s="190" t="s">
        <v>105</v>
      </c>
      <c r="L121" s="221">
        <v>43313</v>
      </c>
      <c r="M121" s="190"/>
      <c r="N121" s="190"/>
      <c r="O121" s="187"/>
      <c r="P121" s="190"/>
      <c r="Q121" s="190"/>
      <c r="R121" s="187" t="s">
        <v>1083</v>
      </c>
      <c r="S121" s="190"/>
      <c r="T121" s="215" t="s">
        <v>4814</v>
      </c>
    </row>
    <row r="122" spans="1:20" s="138" customFormat="1" ht="92.25" customHeight="1">
      <c r="A122" s="187">
        <v>27</v>
      </c>
      <c r="B122" s="1338" t="s">
        <v>5465</v>
      </c>
      <c r="C122" s="1338"/>
      <c r="D122" s="190" t="s">
        <v>5466</v>
      </c>
      <c r="E122" s="187">
        <v>2018</v>
      </c>
      <c r="F122" s="189">
        <v>700</v>
      </c>
      <c r="G122" s="189">
        <v>0</v>
      </c>
      <c r="H122" s="189">
        <v>700</v>
      </c>
      <c r="I122" s="244"/>
      <c r="J122" s="187"/>
      <c r="K122" s="190" t="s">
        <v>105</v>
      </c>
      <c r="L122" s="221">
        <v>43344</v>
      </c>
      <c r="M122" s="190"/>
      <c r="N122" s="190"/>
      <c r="O122" s="187"/>
      <c r="P122" s="190"/>
      <c r="Q122" s="190"/>
      <c r="R122" s="187" t="s">
        <v>1083</v>
      </c>
      <c r="S122" s="190" t="s">
        <v>5467</v>
      </c>
      <c r="T122" s="215" t="s">
        <v>4259</v>
      </c>
    </row>
    <row r="123" spans="1:20" s="136" customFormat="1" ht="40.5" customHeight="1">
      <c r="A123" s="187"/>
      <c r="B123" s="1342" t="s">
        <v>5468</v>
      </c>
      <c r="C123" s="1342"/>
      <c r="D123" s="1342"/>
      <c r="E123" s="187"/>
      <c r="F123" s="185">
        <f>SUM(F124)</f>
        <v>11876</v>
      </c>
      <c r="G123" s="185">
        <f>SUM(G124)</f>
        <v>0</v>
      </c>
      <c r="H123" s="185">
        <f>SUM(H124)</f>
        <v>6000</v>
      </c>
      <c r="I123" s="244"/>
      <c r="J123" s="187"/>
      <c r="K123" s="190"/>
      <c r="L123" s="187"/>
      <c r="M123" s="190"/>
      <c r="N123" s="190"/>
      <c r="O123" s="187"/>
      <c r="P123" s="190"/>
      <c r="Q123" s="190"/>
      <c r="R123" s="187"/>
      <c r="S123" s="190"/>
      <c r="T123" s="229"/>
    </row>
    <row r="124" spans="1:20" ht="113.25" customHeight="1">
      <c r="A124" s="187">
        <v>28</v>
      </c>
      <c r="B124" s="1340" t="s">
        <v>5469</v>
      </c>
      <c r="C124" s="1341"/>
      <c r="D124" s="190" t="s">
        <v>5534</v>
      </c>
      <c r="E124" s="189" t="s">
        <v>253</v>
      </c>
      <c r="F124" s="189">
        <v>11876</v>
      </c>
      <c r="G124" s="189"/>
      <c r="H124" s="189">
        <v>6000</v>
      </c>
      <c r="I124" s="244"/>
      <c r="J124" s="187"/>
      <c r="K124" s="190" t="s">
        <v>5535</v>
      </c>
      <c r="L124" s="221">
        <v>43344</v>
      </c>
      <c r="M124" s="190"/>
      <c r="N124" s="190"/>
      <c r="O124" s="187"/>
      <c r="P124" s="190"/>
      <c r="Q124" s="190"/>
      <c r="R124" s="189" t="s">
        <v>1083</v>
      </c>
      <c r="S124" s="190" t="s">
        <v>5527</v>
      </c>
      <c r="T124" s="189" t="s">
        <v>4814</v>
      </c>
    </row>
    <row r="125" spans="1:20" s="131" customFormat="1" ht="49.5" customHeight="1">
      <c r="A125" s="187"/>
      <c r="B125" s="1342" t="s">
        <v>5536</v>
      </c>
      <c r="C125" s="1342"/>
      <c r="D125" s="1342"/>
      <c r="E125" s="187"/>
      <c r="F125" s="185">
        <f>SUM(F126:F134)</f>
        <v>258824</v>
      </c>
      <c r="G125" s="185">
        <f>SUM(G126:G134)</f>
        <v>3981</v>
      </c>
      <c r="H125" s="185">
        <f>SUM(H126:H134)</f>
        <v>60131</v>
      </c>
      <c r="I125" s="244"/>
      <c r="J125" s="187"/>
      <c r="K125" s="190"/>
      <c r="L125" s="187"/>
      <c r="M125" s="190"/>
      <c r="N125" s="190"/>
      <c r="O125" s="187"/>
      <c r="P125" s="190"/>
      <c r="Q125" s="190"/>
      <c r="R125" s="187"/>
      <c r="S125" s="190"/>
      <c r="T125" s="229"/>
    </row>
    <row r="126" spans="1:20" s="154" customFormat="1" ht="93.75" customHeight="1">
      <c r="A126" s="187">
        <v>29</v>
      </c>
      <c r="B126" s="1338" t="s">
        <v>2930</v>
      </c>
      <c r="C126" s="1338"/>
      <c r="D126" s="190" t="s">
        <v>5471</v>
      </c>
      <c r="E126" s="187" t="s">
        <v>253</v>
      </c>
      <c r="F126" s="189">
        <v>7380</v>
      </c>
      <c r="G126" s="189"/>
      <c r="H126" s="189">
        <v>3000</v>
      </c>
      <c r="I126" s="189">
        <v>0</v>
      </c>
      <c r="J126" s="189">
        <v>0</v>
      </c>
      <c r="K126" s="190" t="s">
        <v>5537</v>
      </c>
      <c r="L126" s="221">
        <v>43344</v>
      </c>
      <c r="M126" s="209"/>
      <c r="N126" s="188" t="s">
        <v>5365</v>
      </c>
      <c r="O126" s="189"/>
      <c r="P126" s="188"/>
      <c r="Q126" s="188"/>
      <c r="R126" s="189" t="s">
        <v>1083</v>
      </c>
      <c r="S126" s="188" t="s">
        <v>5538</v>
      </c>
      <c r="T126" s="215" t="s">
        <v>4814</v>
      </c>
    </row>
    <row r="127" spans="1:20" s="138" customFormat="1" ht="93.75" customHeight="1">
      <c r="A127" s="187">
        <v>30</v>
      </c>
      <c r="B127" s="1338" t="s">
        <v>5090</v>
      </c>
      <c r="C127" s="1338"/>
      <c r="D127" s="188" t="s">
        <v>5091</v>
      </c>
      <c r="E127" s="208" t="s">
        <v>253</v>
      </c>
      <c r="F127" s="189">
        <v>54587</v>
      </c>
      <c r="G127" s="189">
        <v>0</v>
      </c>
      <c r="H127" s="189">
        <v>5000</v>
      </c>
      <c r="I127" s="189">
        <v>5000</v>
      </c>
      <c r="J127" s="187"/>
      <c r="K127" s="190" t="s">
        <v>5537</v>
      </c>
      <c r="L127" s="221">
        <v>43374</v>
      </c>
      <c r="M127" s="190"/>
      <c r="N127" s="188"/>
      <c r="O127" s="187" t="s">
        <v>5092</v>
      </c>
      <c r="P127" s="188"/>
      <c r="Q127" s="188"/>
      <c r="R127" s="189" t="s">
        <v>1083</v>
      </c>
      <c r="S127" s="223"/>
      <c r="T127" s="215" t="s">
        <v>4814</v>
      </c>
    </row>
    <row r="128" spans="1:20" s="138" customFormat="1" ht="93.75" customHeight="1">
      <c r="A128" s="187">
        <v>31</v>
      </c>
      <c r="B128" s="1338" t="s">
        <v>2888</v>
      </c>
      <c r="C128" s="1338"/>
      <c r="D128" s="188" t="s">
        <v>5093</v>
      </c>
      <c r="E128" s="189" t="s">
        <v>253</v>
      </c>
      <c r="F128" s="189">
        <v>15000</v>
      </c>
      <c r="G128" s="189">
        <v>0</v>
      </c>
      <c r="H128" s="189">
        <v>3000</v>
      </c>
      <c r="I128" s="189">
        <v>1000</v>
      </c>
      <c r="J128" s="187"/>
      <c r="K128" s="190" t="s">
        <v>5537</v>
      </c>
      <c r="L128" s="221">
        <v>43344</v>
      </c>
      <c r="M128" s="223"/>
      <c r="N128" s="188"/>
      <c r="O128" s="215" t="s">
        <v>5094</v>
      </c>
      <c r="P128" s="188"/>
      <c r="Q128" s="188"/>
      <c r="R128" s="189" t="s">
        <v>1083</v>
      </c>
      <c r="S128" s="223"/>
      <c r="T128" s="215" t="s">
        <v>4259</v>
      </c>
    </row>
    <row r="129" spans="1:20" s="157" customFormat="1" ht="96.75" customHeight="1">
      <c r="A129" s="249">
        <v>32</v>
      </c>
      <c r="B129" s="1384" t="s">
        <v>5477</v>
      </c>
      <c r="C129" s="1384"/>
      <c r="D129" s="251" t="s">
        <v>5478</v>
      </c>
      <c r="E129" s="252">
        <v>2018</v>
      </c>
      <c r="F129" s="252" t="s">
        <v>5539</v>
      </c>
      <c r="G129" s="252"/>
      <c r="H129" s="252" t="s">
        <v>5539</v>
      </c>
      <c r="I129" s="252">
        <v>200</v>
      </c>
      <c r="J129" s="249"/>
      <c r="K129" s="266" t="s">
        <v>40</v>
      </c>
      <c r="L129" s="249"/>
      <c r="M129" s="266"/>
      <c r="N129" s="251"/>
      <c r="O129" s="267" t="s">
        <v>5094</v>
      </c>
      <c r="P129" s="251"/>
      <c r="Q129" s="251"/>
      <c r="R129" s="252" t="s">
        <v>1083</v>
      </c>
      <c r="S129" s="1365" t="s">
        <v>5540</v>
      </c>
      <c r="T129" s="267" t="s">
        <v>4259</v>
      </c>
    </row>
    <row r="130" spans="1:20" s="158" customFormat="1" ht="81" customHeight="1">
      <c r="A130" s="249">
        <v>33</v>
      </c>
      <c r="B130" s="1384" t="s">
        <v>5479</v>
      </c>
      <c r="C130" s="1384"/>
      <c r="D130" s="251" t="s">
        <v>5480</v>
      </c>
      <c r="E130" s="253">
        <v>2018</v>
      </c>
      <c r="F130" s="252" t="s">
        <v>5541</v>
      </c>
      <c r="G130" s="252"/>
      <c r="H130" s="252" t="s">
        <v>5541</v>
      </c>
      <c r="I130" s="252">
        <v>1650</v>
      </c>
      <c r="J130" s="249"/>
      <c r="K130" s="268" t="s">
        <v>5140</v>
      </c>
      <c r="L130" s="249"/>
      <c r="M130" s="250"/>
      <c r="N130" s="251"/>
      <c r="O130" s="249" t="s">
        <v>5084</v>
      </c>
      <c r="P130" s="251"/>
      <c r="Q130" s="251"/>
      <c r="R130" s="252" t="s">
        <v>1083</v>
      </c>
      <c r="S130" s="1366"/>
      <c r="T130" s="267" t="s">
        <v>4259</v>
      </c>
    </row>
    <row r="131" spans="1:20" s="159" customFormat="1" ht="74.25" customHeight="1">
      <c r="A131" s="249">
        <v>34</v>
      </c>
      <c r="B131" s="1384" t="s">
        <v>5481</v>
      </c>
      <c r="C131" s="1384"/>
      <c r="D131" s="251" t="s">
        <v>5482</v>
      </c>
      <c r="E131" s="252" t="s">
        <v>88</v>
      </c>
      <c r="F131" s="254" t="s">
        <v>5542</v>
      </c>
      <c r="G131" s="252"/>
      <c r="H131" s="252" t="s">
        <v>5543</v>
      </c>
      <c r="I131" s="252">
        <v>800</v>
      </c>
      <c r="J131" s="249"/>
      <c r="K131" s="266" t="s">
        <v>40</v>
      </c>
      <c r="L131" s="249"/>
      <c r="M131" s="266"/>
      <c r="N131" s="251"/>
      <c r="O131" s="267" t="s">
        <v>5094</v>
      </c>
      <c r="P131" s="251"/>
      <c r="Q131" s="251"/>
      <c r="R131" s="252" t="s">
        <v>1083</v>
      </c>
      <c r="S131" s="1366"/>
      <c r="T131" s="267" t="s">
        <v>4259</v>
      </c>
    </row>
    <row r="132" spans="1:20" s="159" customFormat="1" ht="96.75" customHeight="1">
      <c r="A132" s="249">
        <v>35</v>
      </c>
      <c r="B132" s="1384" t="s">
        <v>5095</v>
      </c>
      <c r="C132" s="1384"/>
      <c r="D132" s="251" t="s">
        <v>5096</v>
      </c>
      <c r="E132" s="252" t="s">
        <v>88</v>
      </c>
      <c r="F132" s="252" t="s">
        <v>5544</v>
      </c>
      <c r="G132" s="252" t="s">
        <v>5545</v>
      </c>
      <c r="H132" s="252" t="s">
        <v>5546</v>
      </c>
      <c r="I132" s="252">
        <v>1000</v>
      </c>
      <c r="J132" s="249"/>
      <c r="K132" s="266" t="s">
        <v>5097</v>
      </c>
      <c r="L132" s="249"/>
      <c r="M132" s="266"/>
      <c r="N132" s="251"/>
      <c r="O132" s="252" t="s">
        <v>5084</v>
      </c>
      <c r="P132" s="251"/>
      <c r="Q132" s="251"/>
      <c r="R132" s="252" t="s">
        <v>1083</v>
      </c>
      <c r="S132" s="1366"/>
      <c r="T132" s="267" t="s">
        <v>4259</v>
      </c>
    </row>
    <row r="133" spans="1:20" s="159" customFormat="1" ht="72" customHeight="1">
      <c r="A133" s="249">
        <v>36</v>
      </c>
      <c r="B133" s="1384" t="s">
        <v>5483</v>
      </c>
      <c r="C133" s="1384"/>
      <c r="D133" s="255" t="s">
        <v>5484</v>
      </c>
      <c r="E133" s="256">
        <v>2018</v>
      </c>
      <c r="F133" s="252" t="s">
        <v>5547</v>
      </c>
      <c r="G133" s="252"/>
      <c r="H133" s="252" t="s">
        <v>5547</v>
      </c>
      <c r="I133" s="256">
        <v>663</v>
      </c>
      <c r="J133" s="256"/>
      <c r="K133" s="266" t="s">
        <v>105</v>
      </c>
      <c r="L133" s="256"/>
      <c r="M133" s="268"/>
      <c r="N133" s="268"/>
      <c r="O133" s="267" t="s">
        <v>5087</v>
      </c>
      <c r="P133" s="250"/>
      <c r="Q133" s="250"/>
      <c r="R133" s="252" t="s">
        <v>1083</v>
      </c>
      <c r="S133" s="1367"/>
      <c r="T133" s="267" t="s">
        <v>4259</v>
      </c>
    </row>
    <row r="134" spans="1:20" s="147" customFormat="1" ht="219.75" customHeight="1">
      <c r="A134" s="187">
        <v>37</v>
      </c>
      <c r="B134" s="1337" t="s">
        <v>5485</v>
      </c>
      <c r="C134" s="1337"/>
      <c r="D134" s="190" t="s">
        <v>5486</v>
      </c>
      <c r="E134" s="189" t="s">
        <v>88</v>
      </c>
      <c r="F134" s="189">
        <v>181857</v>
      </c>
      <c r="G134" s="189">
        <v>3981</v>
      </c>
      <c r="H134" s="189">
        <v>49131</v>
      </c>
      <c r="I134" s="215"/>
      <c r="J134" s="215">
        <v>60928</v>
      </c>
      <c r="K134" s="223"/>
      <c r="L134" s="187"/>
      <c r="M134" s="223"/>
      <c r="N134" s="223"/>
      <c r="O134" s="215"/>
      <c r="P134" s="188"/>
      <c r="Q134" s="188"/>
      <c r="R134" s="189" t="s">
        <v>1083</v>
      </c>
      <c r="S134" s="223"/>
      <c r="T134" s="215" t="s">
        <v>4814</v>
      </c>
    </row>
    <row r="135" spans="1:20" s="160" customFormat="1" ht="48.75" customHeight="1">
      <c r="A135" s="187"/>
      <c r="B135" s="1342" t="s">
        <v>5487</v>
      </c>
      <c r="C135" s="1342"/>
      <c r="D135" s="1342"/>
      <c r="E135" s="187"/>
      <c r="F135" s="185">
        <f>SUM(F136:F140)</f>
        <v>26910</v>
      </c>
      <c r="G135" s="185">
        <f>SUM(G136:G140)</f>
        <v>0</v>
      </c>
      <c r="H135" s="185">
        <f>SUM(H136:H140)</f>
        <v>5010</v>
      </c>
      <c r="I135" s="244"/>
      <c r="J135" s="187"/>
      <c r="K135" s="190"/>
      <c r="L135" s="187"/>
      <c r="M135" s="190"/>
      <c r="N135" s="190"/>
      <c r="O135" s="187"/>
      <c r="P135" s="190"/>
      <c r="Q135" s="190"/>
      <c r="R135" s="187"/>
      <c r="S135" s="190"/>
      <c r="T135" s="229"/>
    </row>
    <row r="136" spans="1:20" s="161" customFormat="1" ht="123.75" customHeight="1">
      <c r="A136" s="187">
        <v>38</v>
      </c>
      <c r="B136" s="1338" t="s">
        <v>5488</v>
      </c>
      <c r="C136" s="1338"/>
      <c r="D136" s="190" t="s">
        <v>5066</v>
      </c>
      <c r="E136" s="187" t="s">
        <v>88</v>
      </c>
      <c r="F136" s="189">
        <v>22000</v>
      </c>
      <c r="G136" s="189"/>
      <c r="H136" s="189">
        <v>100</v>
      </c>
      <c r="I136" s="244"/>
      <c r="J136" s="187"/>
      <c r="K136" s="190" t="s">
        <v>1893</v>
      </c>
      <c r="L136" s="187"/>
      <c r="M136" s="190"/>
      <c r="N136" s="190"/>
      <c r="O136" s="187"/>
      <c r="P136" s="190"/>
      <c r="Q136" s="190"/>
      <c r="R136" s="187" t="s">
        <v>1194</v>
      </c>
      <c r="S136" s="190"/>
      <c r="T136" s="215" t="s">
        <v>4814</v>
      </c>
    </row>
    <row r="137" spans="1:20" ht="98.25" customHeight="1">
      <c r="A137" s="187">
        <v>39</v>
      </c>
      <c r="B137" s="1338" t="s">
        <v>5098</v>
      </c>
      <c r="C137" s="1338"/>
      <c r="D137" s="190" t="s">
        <v>5099</v>
      </c>
      <c r="E137" s="187">
        <v>2018</v>
      </c>
      <c r="F137" s="189">
        <v>1300</v>
      </c>
      <c r="G137" s="189"/>
      <c r="H137" s="189">
        <v>1300</v>
      </c>
      <c r="I137" s="244"/>
      <c r="J137" s="187"/>
      <c r="K137" s="190"/>
      <c r="L137" s="187"/>
      <c r="M137" s="190"/>
      <c r="N137" s="190"/>
      <c r="O137" s="187"/>
      <c r="P137" s="190"/>
      <c r="Q137" s="190"/>
      <c r="R137" s="187" t="s">
        <v>1194</v>
      </c>
      <c r="S137" s="190"/>
      <c r="T137" s="215" t="s">
        <v>4814</v>
      </c>
    </row>
    <row r="138" spans="1:20" ht="102.75" customHeight="1">
      <c r="A138" s="187">
        <v>40</v>
      </c>
      <c r="B138" s="1338" t="s">
        <v>5100</v>
      </c>
      <c r="C138" s="1338"/>
      <c r="D138" s="190" t="s">
        <v>5099</v>
      </c>
      <c r="E138" s="187">
        <v>2018</v>
      </c>
      <c r="F138" s="189">
        <v>130</v>
      </c>
      <c r="G138" s="189"/>
      <c r="H138" s="189">
        <v>130</v>
      </c>
      <c r="I138" s="244"/>
      <c r="J138" s="187"/>
      <c r="K138" s="190"/>
      <c r="L138" s="187"/>
      <c r="M138" s="190"/>
      <c r="N138" s="190"/>
      <c r="O138" s="187"/>
      <c r="P138" s="190"/>
      <c r="Q138" s="190"/>
      <c r="R138" s="187" t="s">
        <v>1194</v>
      </c>
      <c r="S138" s="190"/>
      <c r="T138" s="215" t="s">
        <v>4814</v>
      </c>
    </row>
    <row r="139" spans="1:20" ht="112.5" customHeight="1">
      <c r="A139" s="187">
        <v>41</v>
      </c>
      <c r="B139" s="1338" t="s">
        <v>5101</v>
      </c>
      <c r="C139" s="1338"/>
      <c r="D139" s="190" t="s">
        <v>5099</v>
      </c>
      <c r="E139" s="187">
        <v>2018</v>
      </c>
      <c r="F139" s="189">
        <v>2380</v>
      </c>
      <c r="G139" s="189"/>
      <c r="H139" s="189">
        <v>2380</v>
      </c>
      <c r="I139" s="244"/>
      <c r="J139" s="187"/>
      <c r="K139" s="190"/>
      <c r="L139" s="187"/>
      <c r="M139" s="190"/>
      <c r="N139" s="190"/>
      <c r="O139" s="187"/>
      <c r="P139" s="190"/>
      <c r="Q139" s="190"/>
      <c r="R139" s="187" t="s">
        <v>1194</v>
      </c>
      <c r="S139" s="190"/>
      <c r="T139" s="215" t="s">
        <v>4814</v>
      </c>
    </row>
    <row r="140" spans="1:20" ht="90.75" customHeight="1">
      <c r="A140" s="187">
        <v>42</v>
      </c>
      <c r="B140" s="1338" t="s">
        <v>5489</v>
      </c>
      <c r="C140" s="1338"/>
      <c r="D140" s="190" t="s">
        <v>5490</v>
      </c>
      <c r="E140" s="187">
        <v>2018</v>
      </c>
      <c r="F140" s="189">
        <v>1100</v>
      </c>
      <c r="G140" s="189"/>
      <c r="H140" s="189">
        <v>1100</v>
      </c>
      <c r="I140" s="244"/>
      <c r="J140" s="187"/>
      <c r="K140" s="190" t="s">
        <v>105</v>
      </c>
      <c r="L140" s="187"/>
      <c r="M140" s="190"/>
      <c r="N140" s="190"/>
      <c r="O140" s="187"/>
      <c r="P140" s="190"/>
      <c r="Q140" s="190"/>
      <c r="R140" s="187" t="s">
        <v>1194</v>
      </c>
      <c r="S140" s="190"/>
      <c r="T140" s="215" t="s">
        <v>4814</v>
      </c>
    </row>
    <row r="141" spans="1:20" s="136" customFormat="1" ht="40.5" customHeight="1">
      <c r="A141" s="187"/>
      <c r="B141" s="1342" t="s">
        <v>5491</v>
      </c>
      <c r="C141" s="1342"/>
      <c r="D141" s="1342"/>
      <c r="E141" s="187"/>
      <c r="F141" s="185">
        <f>SUM(F142)</f>
        <v>13772.5</v>
      </c>
      <c r="G141" s="185">
        <f>SUM(G142)</f>
        <v>0</v>
      </c>
      <c r="H141" s="185">
        <f>SUM(H142)</f>
        <v>13773</v>
      </c>
      <c r="I141" s="244"/>
      <c r="J141" s="187"/>
      <c r="K141" s="190"/>
      <c r="L141" s="187"/>
      <c r="M141" s="190"/>
      <c r="N141" s="190"/>
      <c r="O141" s="187"/>
      <c r="P141" s="190"/>
      <c r="Q141" s="190"/>
      <c r="R141" s="187"/>
      <c r="S141" s="190"/>
      <c r="T141" s="229"/>
    </row>
    <row r="142" spans="1:20" ht="111.75" customHeight="1">
      <c r="A142" s="187">
        <v>43</v>
      </c>
      <c r="B142" s="1340" t="s">
        <v>5492</v>
      </c>
      <c r="C142" s="1341"/>
      <c r="D142" s="190" t="s">
        <v>5493</v>
      </c>
      <c r="E142" s="189">
        <v>2018</v>
      </c>
      <c r="F142" s="189">
        <f>(1250*40+1075*32+1325*42+1350*42)*700/10000</f>
        <v>13772.5</v>
      </c>
      <c r="G142" s="189"/>
      <c r="H142" s="189">
        <v>13773</v>
      </c>
      <c r="I142" s="244"/>
      <c r="J142" s="187"/>
      <c r="K142" s="190"/>
      <c r="L142" s="187"/>
      <c r="M142" s="190"/>
      <c r="N142" s="190"/>
      <c r="O142" s="187"/>
      <c r="P142" s="190"/>
      <c r="Q142" s="190"/>
      <c r="R142" s="189" t="s">
        <v>1194</v>
      </c>
      <c r="S142" s="190"/>
      <c r="T142" s="189" t="s">
        <v>4814</v>
      </c>
    </row>
    <row r="143" spans="1:20" s="131" customFormat="1" ht="57.75" customHeight="1">
      <c r="A143" s="187"/>
      <c r="B143" s="1342" t="s">
        <v>5494</v>
      </c>
      <c r="C143" s="1342"/>
      <c r="D143" s="1342"/>
      <c r="E143" s="187"/>
      <c r="F143" s="185">
        <f>SUM(F144:F152)</f>
        <v>120234.67</v>
      </c>
      <c r="G143" s="185">
        <f>SUM(G144:G152)</f>
        <v>3700</v>
      </c>
      <c r="H143" s="185">
        <f>SUM(H144:H152)</f>
        <v>32677.75</v>
      </c>
      <c r="I143" s="244"/>
      <c r="J143" s="187"/>
      <c r="K143" s="190"/>
      <c r="L143" s="187"/>
      <c r="M143" s="190"/>
      <c r="N143" s="190"/>
      <c r="O143" s="187"/>
      <c r="P143" s="190"/>
      <c r="Q143" s="190"/>
      <c r="R143" s="187"/>
      <c r="S143" s="190"/>
      <c r="T143" s="229"/>
    </row>
    <row r="144" spans="1:20" s="162" customFormat="1" ht="215.25" customHeight="1">
      <c r="A144" s="187">
        <v>44</v>
      </c>
      <c r="B144" s="1338" t="s">
        <v>5102</v>
      </c>
      <c r="C144" s="1338"/>
      <c r="D144" s="190" t="s">
        <v>5103</v>
      </c>
      <c r="E144" s="189" t="s">
        <v>64</v>
      </c>
      <c r="F144" s="189">
        <v>35441.919999999998</v>
      </c>
      <c r="G144" s="189"/>
      <c r="H144" s="189">
        <v>8000</v>
      </c>
      <c r="I144" s="244"/>
      <c r="J144" s="244"/>
      <c r="K144" s="269" t="s">
        <v>5104</v>
      </c>
      <c r="L144" s="270">
        <v>43221</v>
      </c>
      <c r="M144" s="269"/>
      <c r="N144" s="190" t="s">
        <v>5105</v>
      </c>
      <c r="O144" s="187" t="s">
        <v>5106</v>
      </c>
      <c r="P144" s="190" t="s">
        <v>5107</v>
      </c>
      <c r="Q144" s="190" t="s">
        <v>5105</v>
      </c>
      <c r="R144" s="189" t="s">
        <v>1194</v>
      </c>
      <c r="S144" s="190"/>
      <c r="T144" s="215" t="s">
        <v>4814</v>
      </c>
    </row>
    <row r="145" spans="1:20" s="162" customFormat="1" ht="203.25" customHeight="1">
      <c r="A145" s="187">
        <v>45</v>
      </c>
      <c r="B145" s="1338" t="s">
        <v>5108</v>
      </c>
      <c r="C145" s="1338"/>
      <c r="D145" s="188" t="s">
        <v>5109</v>
      </c>
      <c r="E145" s="189" t="s">
        <v>64</v>
      </c>
      <c r="F145" s="189">
        <v>24382</v>
      </c>
      <c r="G145" s="189">
        <v>100</v>
      </c>
      <c r="H145" s="189">
        <v>5000</v>
      </c>
      <c r="I145" s="215"/>
      <c r="J145" s="187"/>
      <c r="K145" s="190" t="s">
        <v>5110</v>
      </c>
      <c r="L145" s="270">
        <v>43101</v>
      </c>
      <c r="M145" s="223"/>
      <c r="N145" s="190" t="s">
        <v>5111</v>
      </c>
      <c r="O145" s="187" t="s">
        <v>5112</v>
      </c>
      <c r="P145" s="190" t="s">
        <v>5113</v>
      </c>
      <c r="Q145" s="190"/>
      <c r="R145" s="189" t="s">
        <v>1194</v>
      </c>
      <c r="S145" s="190"/>
      <c r="T145" s="215" t="s">
        <v>4814</v>
      </c>
    </row>
    <row r="146" spans="1:20" s="162" customFormat="1" ht="227.25" customHeight="1">
      <c r="A146" s="187">
        <v>46</v>
      </c>
      <c r="B146" s="1338" t="s">
        <v>5495</v>
      </c>
      <c r="C146" s="1338"/>
      <c r="D146" s="188" t="s">
        <v>5496</v>
      </c>
      <c r="E146" s="189" t="s">
        <v>34</v>
      </c>
      <c r="F146" s="189">
        <v>10794</v>
      </c>
      <c r="G146" s="189">
        <v>100</v>
      </c>
      <c r="H146" s="189">
        <v>8500</v>
      </c>
      <c r="I146" s="244"/>
      <c r="J146" s="244"/>
      <c r="K146" s="190" t="s">
        <v>105</v>
      </c>
      <c r="L146" s="270">
        <v>43101</v>
      </c>
      <c r="M146" s="223"/>
      <c r="N146" s="190" t="s">
        <v>5124</v>
      </c>
      <c r="O146" s="187" t="s">
        <v>5498</v>
      </c>
      <c r="P146" s="190" t="s">
        <v>5113</v>
      </c>
      <c r="Q146" s="190"/>
      <c r="R146" s="189" t="s">
        <v>1194</v>
      </c>
      <c r="S146" s="190"/>
      <c r="T146" s="215" t="s">
        <v>4814</v>
      </c>
    </row>
    <row r="147" spans="1:20" s="162" customFormat="1" ht="153.75" customHeight="1">
      <c r="A147" s="187">
        <v>47</v>
      </c>
      <c r="B147" s="1338" t="s">
        <v>5114</v>
      </c>
      <c r="C147" s="1338"/>
      <c r="D147" s="190" t="s">
        <v>5115</v>
      </c>
      <c r="E147" s="189" t="s">
        <v>64</v>
      </c>
      <c r="F147" s="189">
        <v>9100</v>
      </c>
      <c r="G147" s="189">
        <v>1500</v>
      </c>
      <c r="H147" s="189">
        <v>3000</v>
      </c>
      <c r="I147" s="215"/>
      <c r="J147" s="187"/>
      <c r="K147" s="190" t="s">
        <v>5116</v>
      </c>
      <c r="L147" s="270">
        <v>42917</v>
      </c>
      <c r="M147" s="223"/>
      <c r="N147" s="190" t="s">
        <v>5117</v>
      </c>
      <c r="O147" s="187" t="s">
        <v>5118</v>
      </c>
      <c r="P147" s="190" t="s">
        <v>5119</v>
      </c>
      <c r="Q147" s="190"/>
      <c r="R147" s="189" t="s">
        <v>1194</v>
      </c>
      <c r="S147" s="190"/>
      <c r="T147" s="215" t="s">
        <v>4814</v>
      </c>
    </row>
    <row r="148" spans="1:20" s="162" customFormat="1" ht="159.75" customHeight="1">
      <c r="A148" s="187">
        <v>48</v>
      </c>
      <c r="B148" s="1338" t="s">
        <v>1879</v>
      </c>
      <c r="C148" s="1338"/>
      <c r="D148" s="188" t="s">
        <v>5120</v>
      </c>
      <c r="E148" s="189" t="s">
        <v>34</v>
      </c>
      <c r="F148" s="189">
        <v>3500</v>
      </c>
      <c r="G148" s="189">
        <v>1500</v>
      </c>
      <c r="H148" s="189">
        <v>2000</v>
      </c>
      <c r="I148" s="215">
        <v>2000</v>
      </c>
      <c r="J148" s="187"/>
      <c r="K148" s="190" t="s">
        <v>105</v>
      </c>
      <c r="L148" s="270">
        <v>42736</v>
      </c>
      <c r="M148" s="223"/>
      <c r="N148" s="190" t="s">
        <v>5105</v>
      </c>
      <c r="O148" s="187" t="s">
        <v>5106</v>
      </c>
      <c r="P148" s="190" t="s">
        <v>5121</v>
      </c>
      <c r="Q148" s="190" t="s">
        <v>5105</v>
      </c>
      <c r="R148" s="189" t="s">
        <v>1194</v>
      </c>
      <c r="S148" s="190"/>
      <c r="T148" s="215" t="s">
        <v>4814</v>
      </c>
    </row>
    <row r="149" spans="1:20" s="162" customFormat="1" ht="109.5" customHeight="1">
      <c r="A149" s="187">
        <v>49</v>
      </c>
      <c r="B149" s="1338" t="s">
        <v>5122</v>
      </c>
      <c r="C149" s="1338"/>
      <c r="D149" s="188" t="s">
        <v>5123</v>
      </c>
      <c r="E149" s="189" t="s">
        <v>34</v>
      </c>
      <c r="F149" s="189">
        <v>3439</v>
      </c>
      <c r="G149" s="189">
        <v>500</v>
      </c>
      <c r="H149" s="189">
        <v>2500</v>
      </c>
      <c r="I149" s="215"/>
      <c r="J149" s="187"/>
      <c r="K149" s="190" t="s">
        <v>105</v>
      </c>
      <c r="L149" s="270">
        <v>43070</v>
      </c>
      <c r="M149" s="223"/>
      <c r="N149" s="190" t="s">
        <v>5124</v>
      </c>
      <c r="O149" s="187" t="s">
        <v>5125</v>
      </c>
      <c r="P149" s="190" t="s">
        <v>5126</v>
      </c>
      <c r="Q149" s="190"/>
      <c r="R149" s="189" t="s">
        <v>1194</v>
      </c>
      <c r="S149" s="190"/>
      <c r="T149" s="215" t="s">
        <v>4814</v>
      </c>
    </row>
    <row r="150" spans="1:20" s="163" customFormat="1" ht="168.75" customHeight="1">
      <c r="A150" s="187">
        <v>50</v>
      </c>
      <c r="B150" s="1338" t="s">
        <v>5127</v>
      </c>
      <c r="C150" s="1338"/>
      <c r="D150" s="190" t="s">
        <v>5128</v>
      </c>
      <c r="E150" s="189" t="s">
        <v>34</v>
      </c>
      <c r="F150" s="189">
        <v>2777.75</v>
      </c>
      <c r="G150" s="189"/>
      <c r="H150" s="189">
        <v>2777.75</v>
      </c>
      <c r="I150" s="244">
        <v>2777.75</v>
      </c>
      <c r="J150" s="244"/>
      <c r="K150" s="190" t="s">
        <v>105</v>
      </c>
      <c r="L150" s="270">
        <v>43070</v>
      </c>
      <c r="M150" s="269"/>
      <c r="N150" s="269" t="s">
        <v>5129</v>
      </c>
      <c r="O150" s="187" t="s">
        <v>5106</v>
      </c>
      <c r="P150" s="269" t="s">
        <v>5130</v>
      </c>
      <c r="Q150" s="269"/>
      <c r="R150" s="189" t="s">
        <v>1194</v>
      </c>
      <c r="S150" s="190"/>
      <c r="T150" s="215" t="s">
        <v>4814</v>
      </c>
    </row>
    <row r="151" spans="1:20" s="163" customFormat="1" ht="142.5" customHeight="1">
      <c r="A151" s="187">
        <v>51</v>
      </c>
      <c r="B151" s="1338" t="s">
        <v>5131</v>
      </c>
      <c r="C151" s="1338"/>
      <c r="D151" s="190" t="s">
        <v>5132</v>
      </c>
      <c r="E151" s="187" t="s">
        <v>34</v>
      </c>
      <c r="F151" s="189">
        <v>800</v>
      </c>
      <c r="G151" s="189"/>
      <c r="H151" s="189">
        <v>800</v>
      </c>
      <c r="I151" s="244">
        <v>800</v>
      </c>
      <c r="J151" s="244"/>
      <c r="K151" s="190" t="s">
        <v>105</v>
      </c>
      <c r="L151" s="270">
        <v>43070</v>
      </c>
      <c r="M151" s="269"/>
      <c r="N151" s="269" t="s">
        <v>5133</v>
      </c>
      <c r="O151" s="187" t="s">
        <v>5106</v>
      </c>
      <c r="P151" s="269" t="s">
        <v>5134</v>
      </c>
      <c r="Q151" s="190" t="s">
        <v>5105</v>
      </c>
      <c r="R151" s="189" t="s">
        <v>1194</v>
      </c>
      <c r="S151" s="190"/>
      <c r="T151" s="215" t="s">
        <v>4814</v>
      </c>
    </row>
    <row r="152" spans="1:20" ht="81.75" customHeight="1">
      <c r="A152" s="187">
        <v>52</v>
      </c>
      <c r="B152" s="1338" t="s">
        <v>5135</v>
      </c>
      <c r="C152" s="1338"/>
      <c r="D152" s="257" t="s">
        <v>5136</v>
      </c>
      <c r="E152" s="189" t="s">
        <v>34</v>
      </c>
      <c r="F152" s="258">
        <v>30000</v>
      </c>
      <c r="G152" s="258"/>
      <c r="H152" s="258">
        <v>100</v>
      </c>
      <c r="I152" s="271"/>
      <c r="J152" s="271"/>
      <c r="K152" s="257" t="s">
        <v>1893</v>
      </c>
      <c r="L152" s="271"/>
      <c r="M152" s="257"/>
      <c r="N152" s="257"/>
      <c r="O152" s="271"/>
      <c r="P152" s="257"/>
      <c r="Q152" s="257"/>
      <c r="R152" s="189" t="s">
        <v>1194</v>
      </c>
      <c r="S152" s="190"/>
      <c r="T152" s="215" t="s">
        <v>4284</v>
      </c>
    </row>
    <row r="153" spans="1:20" s="164" customFormat="1" ht="25.5">
      <c r="A153" s="187"/>
      <c r="B153" s="1342" t="s">
        <v>1091</v>
      </c>
      <c r="C153" s="1342"/>
      <c r="D153" s="190"/>
      <c r="E153" s="187"/>
      <c r="F153" s="189"/>
      <c r="G153" s="189"/>
      <c r="H153" s="189"/>
      <c r="I153" s="244"/>
      <c r="J153" s="187"/>
      <c r="K153" s="190"/>
      <c r="L153" s="187"/>
      <c r="M153" s="190"/>
      <c r="N153" s="190"/>
      <c r="O153" s="187"/>
      <c r="P153" s="190"/>
      <c r="Q153" s="190"/>
      <c r="R153" s="187"/>
      <c r="S153" s="190"/>
      <c r="T153" s="229"/>
    </row>
    <row r="154" spans="1:20" s="164" customFormat="1" ht="25.5">
      <c r="A154" s="187"/>
      <c r="B154" s="1342" t="s">
        <v>1089</v>
      </c>
      <c r="C154" s="1342"/>
      <c r="D154" s="190"/>
      <c r="E154" s="187"/>
      <c r="F154" s="189"/>
      <c r="G154" s="189"/>
      <c r="H154" s="189"/>
      <c r="I154" s="244"/>
      <c r="J154" s="187"/>
      <c r="K154" s="190"/>
      <c r="L154" s="187"/>
      <c r="M154" s="190"/>
      <c r="N154" s="190"/>
      <c r="O154" s="187"/>
      <c r="P154" s="190"/>
      <c r="Q154" s="190"/>
      <c r="R154" s="187"/>
      <c r="S154" s="190"/>
      <c r="T154" s="229"/>
    </row>
    <row r="155" spans="1:20" s="164" customFormat="1" ht="25.5">
      <c r="A155" s="187"/>
      <c r="B155" s="1342" t="s">
        <v>1087</v>
      </c>
      <c r="C155" s="1342"/>
      <c r="D155" s="190"/>
      <c r="E155" s="187"/>
      <c r="F155" s="189"/>
      <c r="G155" s="189"/>
      <c r="H155" s="189"/>
      <c r="I155" s="244"/>
      <c r="J155" s="187"/>
      <c r="K155" s="190"/>
      <c r="L155" s="187"/>
      <c r="M155" s="190"/>
      <c r="N155" s="190"/>
      <c r="O155" s="187"/>
      <c r="P155" s="190"/>
      <c r="Q155" s="190"/>
      <c r="R155" s="187"/>
      <c r="S155" s="190"/>
      <c r="T155" s="229"/>
    </row>
    <row r="156" spans="1:20" s="164" customFormat="1" ht="25.5">
      <c r="A156" s="187"/>
      <c r="B156" s="1342" t="s">
        <v>5137</v>
      </c>
      <c r="C156" s="1342"/>
      <c r="D156" s="190"/>
      <c r="E156" s="187"/>
      <c r="F156" s="185">
        <f>SUM(F157)</f>
        <v>1944</v>
      </c>
      <c r="G156" s="185">
        <f>SUM(G157)</f>
        <v>50</v>
      </c>
      <c r="H156" s="185">
        <f>SUM(H157)</f>
        <v>1894</v>
      </c>
      <c r="I156" s="244"/>
      <c r="J156" s="187"/>
      <c r="K156" s="190"/>
      <c r="L156" s="187"/>
      <c r="M156" s="190"/>
      <c r="N156" s="190"/>
      <c r="O156" s="187"/>
      <c r="P156" s="190"/>
      <c r="Q156" s="190"/>
      <c r="R156" s="187"/>
      <c r="S156" s="190"/>
      <c r="T156" s="229"/>
    </row>
    <row r="157" spans="1:20" s="149" customFormat="1" ht="159.75" customHeight="1">
      <c r="A157" s="215">
        <v>53</v>
      </c>
      <c r="B157" s="1337" t="s">
        <v>5138</v>
      </c>
      <c r="C157" s="1337"/>
      <c r="D157" s="188" t="s">
        <v>5139</v>
      </c>
      <c r="E157" s="189">
        <v>2018</v>
      </c>
      <c r="F157" s="189">
        <v>1944</v>
      </c>
      <c r="G157" s="189">
        <v>50</v>
      </c>
      <c r="H157" s="189">
        <v>1894</v>
      </c>
      <c r="I157" s="189">
        <v>1894</v>
      </c>
      <c r="J157" s="189">
        <v>0</v>
      </c>
      <c r="K157" s="188" t="s">
        <v>5140</v>
      </c>
      <c r="L157" s="242" t="s">
        <v>1348</v>
      </c>
      <c r="M157" s="188" t="s">
        <v>5141</v>
      </c>
      <c r="N157" s="188" t="s">
        <v>441</v>
      </c>
      <c r="O157" s="188" t="s">
        <v>5142</v>
      </c>
      <c r="P157" s="188" t="s">
        <v>5143</v>
      </c>
      <c r="Q157" s="189" t="s">
        <v>1269</v>
      </c>
      <c r="R157" s="189" t="s">
        <v>1556</v>
      </c>
      <c r="S157" s="190"/>
      <c r="T157" s="215" t="s">
        <v>4814</v>
      </c>
    </row>
    <row r="158" spans="1:20" s="164" customFormat="1" ht="37.5" customHeight="1">
      <c r="A158" s="228" t="s">
        <v>150</v>
      </c>
      <c r="B158" s="234" t="s">
        <v>5145</v>
      </c>
      <c r="C158" s="234"/>
      <c r="D158" s="235"/>
      <c r="E158" s="201"/>
      <c r="F158" s="185">
        <f>SUM(F159:F178)</f>
        <v>219828.32</v>
      </c>
      <c r="G158" s="185">
        <f>SUM(G159:G178)</f>
        <v>14001.51</v>
      </c>
      <c r="H158" s="185">
        <f>SUM(H159:H178)</f>
        <v>70322.510000000009</v>
      </c>
      <c r="I158" s="184"/>
      <c r="J158" s="184"/>
      <c r="K158" s="186"/>
      <c r="L158" s="184"/>
      <c r="M158" s="186"/>
      <c r="N158" s="186"/>
      <c r="O158" s="184"/>
      <c r="P158" s="186"/>
      <c r="Q158" s="186"/>
      <c r="R158" s="184"/>
      <c r="S158" s="186"/>
      <c r="T158" s="247"/>
    </row>
    <row r="159" spans="1:20" ht="123.75" customHeight="1">
      <c r="A159" s="187">
        <v>54</v>
      </c>
      <c r="B159" s="1337" t="s">
        <v>5146</v>
      </c>
      <c r="C159" s="1337"/>
      <c r="D159" s="188" t="s">
        <v>5147</v>
      </c>
      <c r="E159" s="189" t="s">
        <v>34</v>
      </c>
      <c r="F159" s="189">
        <v>3300</v>
      </c>
      <c r="G159" s="189"/>
      <c r="H159" s="189">
        <v>3300</v>
      </c>
      <c r="I159" s="215">
        <v>3300</v>
      </c>
      <c r="J159" s="187"/>
      <c r="K159" s="190" t="s">
        <v>5148</v>
      </c>
      <c r="L159" s="221">
        <v>43252</v>
      </c>
      <c r="M159" s="190" t="s">
        <v>4927</v>
      </c>
      <c r="N159" s="190"/>
      <c r="O159" s="187" t="s">
        <v>4944</v>
      </c>
      <c r="P159" s="188" t="s">
        <v>5149</v>
      </c>
      <c r="Q159" s="188"/>
      <c r="R159" s="189" t="s">
        <v>5512</v>
      </c>
      <c r="S159" s="190" t="s">
        <v>5513</v>
      </c>
      <c r="T159" s="215" t="s">
        <v>4814</v>
      </c>
    </row>
    <row r="160" spans="1:20" ht="125.25" customHeight="1">
      <c r="A160" s="187">
        <v>55</v>
      </c>
      <c r="B160" s="1337" t="s">
        <v>5150</v>
      </c>
      <c r="C160" s="1337"/>
      <c r="D160" s="188" t="s">
        <v>5151</v>
      </c>
      <c r="E160" s="189" t="s">
        <v>34</v>
      </c>
      <c r="F160" s="189">
        <v>2800</v>
      </c>
      <c r="G160" s="189"/>
      <c r="H160" s="189">
        <v>2800</v>
      </c>
      <c r="I160" s="187">
        <v>2800</v>
      </c>
      <c r="J160" s="187"/>
      <c r="K160" s="190" t="s">
        <v>5148</v>
      </c>
      <c r="L160" s="221">
        <v>43252</v>
      </c>
      <c r="M160" s="190" t="s">
        <v>4934</v>
      </c>
      <c r="N160" s="190"/>
      <c r="O160" s="187" t="s">
        <v>4944</v>
      </c>
      <c r="P160" s="188" t="s">
        <v>5149</v>
      </c>
      <c r="Q160" s="188"/>
      <c r="R160" s="189" t="s">
        <v>5512</v>
      </c>
      <c r="S160" s="190" t="s">
        <v>5513</v>
      </c>
      <c r="T160" s="215" t="s">
        <v>4814</v>
      </c>
    </row>
    <row r="161" spans="1:20" s="165" customFormat="1" ht="117.75" customHeight="1">
      <c r="A161" s="187">
        <v>56</v>
      </c>
      <c r="B161" s="1337" t="s">
        <v>5152</v>
      </c>
      <c r="C161" s="1337"/>
      <c r="D161" s="188" t="s">
        <v>5153</v>
      </c>
      <c r="E161" s="189" t="s">
        <v>208</v>
      </c>
      <c r="F161" s="189">
        <v>4511</v>
      </c>
      <c r="G161" s="189">
        <v>100</v>
      </c>
      <c r="H161" s="189">
        <v>4411</v>
      </c>
      <c r="I161" s="215"/>
      <c r="J161" s="187">
        <v>4411</v>
      </c>
      <c r="K161" s="190" t="s">
        <v>4993</v>
      </c>
      <c r="L161" s="221">
        <v>43009</v>
      </c>
      <c r="M161" s="190" t="s">
        <v>5154</v>
      </c>
      <c r="N161" s="190" t="s">
        <v>441</v>
      </c>
      <c r="O161" s="187" t="s">
        <v>4944</v>
      </c>
      <c r="P161" s="188" t="s">
        <v>5155</v>
      </c>
      <c r="Q161" s="188"/>
      <c r="R161" s="189" t="s">
        <v>5156</v>
      </c>
      <c r="S161" s="190"/>
      <c r="T161" s="215" t="s">
        <v>4814</v>
      </c>
    </row>
    <row r="162" spans="1:20" s="147" customFormat="1" ht="127.5" customHeight="1">
      <c r="A162" s="187">
        <v>57</v>
      </c>
      <c r="B162" s="1337" t="s">
        <v>5157</v>
      </c>
      <c r="C162" s="1337"/>
      <c r="D162" s="188" t="s">
        <v>5548</v>
      </c>
      <c r="E162" s="189" t="s">
        <v>253</v>
      </c>
      <c r="F162" s="189">
        <v>36270</v>
      </c>
      <c r="G162" s="189">
        <v>0</v>
      </c>
      <c r="H162" s="189">
        <v>3000</v>
      </c>
      <c r="I162" s="189">
        <v>17970</v>
      </c>
      <c r="J162" s="189"/>
      <c r="K162" s="190" t="s">
        <v>4993</v>
      </c>
      <c r="L162" s="221">
        <v>43160</v>
      </c>
      <c r="M162" s="190" t="s">
        <v>4951</v>
      </c>
      <c r="N162" s="190" t="s">
        <v>4256</v>
      </c>
      <c r="O162" s="187" t="s">
        <v>5159</v>
      </c>
      <c r="P162" s="188" t="s">
        <v>4991</v>
      </c>
      <c r="Q162" s="188"/>
      <c r="R162" s="189" t="s">
        <v>5549</v>
      </c>
      <c r="S162" s="190"/>
      <c r="T162" s="215" t="s">
        <v>4814</v>
      </c>
    </row>
    <row r="163" spans="1:20" ht="136.5" customHeight="1">
      <c r="A163" s="187">
        <v>58</v>
      </c>
      <c r="B163" s="1337" t="s">
        <v>5161</v>
      </c>
      <c r="C163" s="1337"/>
      <c r="D163" s="259" t="s">
        <v>5162</v>
      </c>
      <c r="E163" s="189" t="s">
        <v>34</v>
      </c>
      <c r="F163" s="189">
        <v>12000</v>
      </c>
      <c r="G163" s="189">
        <v>200</v>
      </c>
      <c r="H163" s="189">
        <v>11800</v>
      </c>
      <c r="I163" s="189"/>
      <c r="J163" s="189">
        <v>11800</v>
      </c>
      <c r="K163" s="190" t="s">
        <v>105</v>
      </c>
      <c r="L163" s="221">
        <v>43009</v>
      </c>
      <c r="M163" s="190" t="s">
        <v>5163</v>
      </c>
      <c r="N163" s="190" t="s">
        <v>441</v>
      </c>
      <c r="O163" s="187" t="s">
        <v>5164</v>
      </c>
      <c r="P163" s="188" t="s">
        <v>5165</v>
      </c>
      <c r="Q163" s="188"/>
      <c r="R163" s="189" t="s">
        <v>5550</v>
      </c>
      <c r="S163" s="190"/>
      <c r="T163" s="215" t="s">
        <v>4814</v>
      </c>
    </row>
    <row r="164" spans="1:20" ht="138.75" customHeight="1">
      <c r="A164" s="187">
        <v>59</v>
      </c>
      <c r="B164" s="1337" t="s">
        <v>5166</v>
      </c>
      <c r="C164" s="1337"/>
      <c r="D164" s="259" t="s">
        <v>5167</v>
      </c>
      <c r="E164" s="189" t="s">
        <v>34</v>
      </c>
      <c r="F164" s="189">
        <v>20000</v>
      </c>
      <c r="G164" s="189">
        <v>270</v>
      </c>
      <c r="H164" s="189">
        <v>19730</v>
      </c>
      <c r="I164" s="189" t="s">
        <v>158</v>
      </c>
      <c r="J164" s="189">
        <v>19730</v>
      </c>
      <c r="K164" s="190" t="s">
        <v>105</v>
      </c>
      <c r="L164" s="221">
        <v>43010</v>
      </c>
      <c r="M164" s="190" t="s">
        <v>5163</v>
      </c>
      <c r="N164" s="190" t="s">
        <v>441</v>
      </c>
      <c r="O164" s="187" t="s">
        <v>5164</v>
      </c>
      <c r="P164" s="188" t="s">
        <v>5168</v>
      </c>
      <c r="Q164" s="188"/>
      <c r="R164" s="189" t="s">
        <v>5550</v>
      </c>
      <c r="S164" s="190"/>
      <c r="T164" s="215" t="s">
        <v>4814</v>
      </c>
    </row>
    <row r="165" spans="1:20" s="155" customFormat="1" ht="106.5" customHeight="1">
      <c r="A165" s="187">
        <v>60</v>
      </c>
      <c r="B165" s="1338" t="s">
        <v>5172</v>
      </c>
      <c r="C165" s="1338"/>
      <c r="D165" s="188" t="s">
        <v>5173</v>
      </c>
      <c r="E165" s="189" t="s">
        <v>233</v>
      </c>
      <c r="F165" s="189">
        <v>9000</v>
      </c>
      <c r="G165" s="189">
        <v>4095</v>
      </c>
      <c r="H165" s="189">
        <v>4095</v>
      </c>
      <c r="I165" s="189">
        <v>0</v>
      </c>
      <c r="J165" s="189">
        <v>0</v>
      </c>
      <c r="K165" s="188"/>
      <c r="L165" s="208" t="s">
        <v>1158</v>
      </c>
      <c r="M165" s="209"/>
      <c r="N165" s="188" t="s">
        <v>441</v>
      </c>
      <c r="O165" s="189"/>
      <c r="P165" s="188"/>
      <c r="Q165" s="188"/>
      <c r="R165" s="202" t="s">
        <v>5174</v>
      </c>
      <c r="S165" s="190"/>
      <c r="T165" s="215" t="s">
        <v>4814</v>
      </c>
    </row>
    <row r="166" spans="1:20" s="147" customFormat="1" ht="67.5">
      <c r="A166" s="187">
        <v>61</v>
      </c>
      <c r="B166" s="1337" t="s">
        <v>5551</v>
      </c>
      <c r="C166" s="1337"/>
      <c r="D166" s="188" t="s">
        <v>5552</v>
      </c>
      <c r="E166" s="189" t="s">
        <v>233</v>
      </c>
      <c r="F166" s="189">
        <v>6500</v>
      </c>
      <c r="G166" s="189">
        <v>500</v>
      </c>
      <c r="H166" s="189">
        <v>2200</v>
      </c>
      <c r="I166" s="187">
        <v>200</v>
      </c>
      <c r="J166" s="187"/>
      <c r="K166" s="190" t="s">
        <v>5177</v>
      </c>
      <c r="L166" s="221">
        <v>43191</v>
      </c>
      <c r="M166" s="190" t="s">
        <v>5178</v>
      </c>
      <c r="N166" s="190"/>
      <c r="O166" s="187" t="s">
        <v>5179</v>
      </c>
      <c r="P166" s="188" t="s">
        <v>5021</v>
      </c>
      <c r="Q166" s="188"/>
      <c r="R166" s="189" t="s">
        <v>5553</v>
      </c>
      <c r="S166" s="190" t="s">
        <v>5180</v>
      </c>
      <c r="T166" s="215" t="s">
        <v>4259</v>
      </c>
    </row>
    <row r="167" spans="1:20" s="149" customFormat="1" ht="90">
      <c r="A167" s="187">
        <v>62</v>
      </c>
      <c r="B167" s="1338" t="s">
        <v>5187</v>
      </c>
      <c r="C167" s="1338"/>
      <c r="D167" s="188" t="s">
        <v>5188</v>
      </c>
      <c r="E167" s="189" t="s">
        <v>88</v>
      </c>
      <c r="F167" s="189">
        <v>800</v>
      </c>
      <c r="G167" s="189"/>
      <c r="H167" s="189">
        <v>100</v>
      </c>
      <c r="I167" s="215">
        <v>100</v>
      </c>
      <c r="J167" s="187"/>
      <c r="K167" s="190" t="s">
        <v>5177</v>
      </c>
      <c r="L167" s="202">
        <v>43281</v>
      </c>
      <c r="M167" s="190" t="s">
        <v>5189</v>
      </c>
      <c r="N167" s="190" t="s">
        <v>5021</v>
      </c>
      <c r="O167" s="187" t="s">
        <v>1085</v>
      </c>
      <c r="P167" s="188" t="s">
        <v>5021</v>
      </c>
      <c r="Q167" s="188"/>
      <c r="R167" s="187" t="s">
        <v>5554</v>
      </c>
      <c r="S167" s="190" t="s">
        <v>5190</v>
      </c>
      <c r="T167" s="215" t="s">
        <v>4814</v>
      </c>
    </row>
    <row r="168" spans="1:20" s="162" customFormat="1" ht="141.75" customHeight="1">
      <c r="A168" s="187">
        <v>63</v>
      </c>
      <c r="B168" s="1338" t="s">
        <v>5191</v>
      </c>
      <c r="C168" s="1338"/>
      <c r="D168" s="209" t="s">
        <v>5192</v>
      </c>
      <c r="E168" s="189" t="s">
        <v>208</v>
      </c>
      <c r="F168" s="189">
        <v>136.51</v>
      </c>
      <c r="G168" s="189">
        <v>136.51</v>
      </c>
      <c r="H168" s="189">
        <v>136.51</v>
      </c>
      <c r="I168" s="244"/>
      <c r="J168" s="244">
        <v>136.51</v>
      </c>
      <c r="K168" s="269"/>
      <c r="L168" s="244"/>
      <c r="M168" s="269"/>
      <c r="N168" s="269"/>
      <c r="O168" s="244"/>
      <c r="P168" s="269" t="s">
        <v>5193</v>
      </c>
      <c r="Q168" s="269"/>
      <c r="R168" s="187" t="s">
        <v>5550</v>
      </c>
      <c r="S168" s="190"/>
      <c r="T168" s="215" t="s">
        <v>4814</v>
      </c>
    </row>
    <row r="169" spans="1:20" ht="63" customHeight="1">
      <c r="A169" s="187">
        <v>64</v>
      </c>
      <c r="B169" s="1338" t="s">
        <v>5194</v>
      </c>
      <c r="C169" s="1338"/>
      <c r="D169" s="257" t="s">
        <v>5195</v>
      </c>
      <c r="E169" s="189" t="s">
        <v>34</v>
      </c>
      <c r="F169" s="258">
        <v>500</v>
      </c>
      <c r="G169" s="258"/>
      <c r="H169" s="258">
        <v>300</v>
      </c>
      <c r="I169" s="271">
        <v>300</v>
      </c>
      <c r="J169" s="271"/>
      <c r="K169" s="271" t="s">
        <v>5555</v>
      </c>
      <c r="L169" s="272">
        <v>43252</v>
      </c>
      <c r="M169" s="257"/>
      <c r="N169" s="271" t="s">
        <v>5556</v>
      </c>
      <c r="O169" s="271" t="s">
        <v>5557</v>
      </c>
      <c r="P169" s="271" t="s">
        <v>5558</v>
      </c>
      <c r="Q169" s="257"/>
      <c r="R169" s="187" t="s">
        <v>5550</v>
      </c>
      <c r="S169" s="190"/>
      <c r="T169" s="215" t="s">
        <v>4259</v>
      </c>
    </row>
    <row r="170" spans="1:20" s="166" customFormat="1" ht="135.75" customHeight="1">
      <c r="A170" s="187">
        <v>65</v>
      </c>
      <c r="B170" s="1362" t="s">
        <v>5559</v>
      </c>
      <c r="C170" s="260" t="s">
        <v>5196</v>
      </c>
      <c r="D170" s="1368" t="s">
        <v>5560</v>
      </c>
      <c r="E170" s="1359" t="s">
        <v>5561</v>
      </c>
      <c r="F170" s="1349">
        <v>57612</v>
      </c>
      <c r="G170" s="1349">
        <v>8500</v>
      </c>
      <c r="H170" s="1349">
        <v>3000</v>
      </c>
      <c r="I170" s="1352">
        <v>3000</v>
      </c>
      <c r="J170" s="1352"/>
      <c r="K170" s="1355" t="s">
        <v>5562</v>
      </c>
      <c r="L170" s="1352" t="s">
        <v>1158</v>
      </c>
      <c r="M170" s="1352" t="s">
        <v>5563</v>
      </c>
      <c r="N170" s="1355" t="s">
        <v>5564</v>
      </c>
      <c r="O170" s="1352" t="s">
        <v>1085</v>
      </c>
      <c r="P170" s="1371">
        <v>0.15</v>
      </c>
      <c r="Q170" s="1355" t="s">
        <v>5565</v>
      </c>
      <c r="R170" s="1362" t="s">
        <v>5550</v>
      </c>
      <c r="S170" s="1368" t="s">
        <v>5566</v>
      </c>
      <c r="T170" s="215" t="s">
        <v>4259</v>
      </c>
    </row>
    <row r="171" spans="1:20" s="166" customFormat="1" ht="71.25" customHeight="1">
      <c r="A171" s="187">
        <v>66</v>
      </c>
      <c r="B171" s="1363"/>
      <c r="C171" s="260" t="s">
        <v>5567</v>
      </c>
      <c r="D171" s="1369"/>
      <c r="E171" s="1360"/>
      <c r="F171" s="1350"/>
      <c r="G171" s="1350"/>
      <c r="H171" s="1350"/>
      <c r="I171" s="1353"/>
      <c r="J171" s="1353"/>
      <c r="K171" s="1356"/>
      <c r="L171" s="1353"/>
      <c r="M171" s="1353"/>
      <c r="N171" s="1356"/>
      <c r="O171" s="1353"/>
      <c r="P171" s="1353"/>
      <c r="Q171" s="1356"/>
      <c r="R171" s="1363"/>
      <c r="S171" s="1369"/>
      <c r="T171" s="215" t="s">
        <v>4259</v>
      </c>
    </row>
    <row r="172" spans="1:20" s="166" customFormat="1" ht="71.25" customHeight="1">
      <c r="A172" s="187">
        <v>67</v>
      </c>
      <c r="B172" s="1363"/>
      <c r="C172" s="260" t="s">
        <v>5184</v>
      </c>
      <c r="D172" s="1369"/>
      <c r="E172" s="1360"/>
      <c r="F172" s="1350"/>
      <c r="G172" s="1350"/>
      <c r="H172" s="1350"/>
      <c r="I172" s="1353"/>
      <c r="J172" s="1353"/>
      <c r="K172" s="1356"/>
      <c r="L172" s="1353"/>
      <c r="M172" s="1353"/>
      <c r="N172" s="1356"/>
      <c r="O172" s="1353"/>
      <c r="P172" s="1353"/>
      <c r="Q172" s="1356"/>
      <c r="R172" s="1363"/>
      <c r="S172" s="1369"/>
      <c r="T172" s="215" t="s">
        <v>4259</v>
      </c>
    </row>
    <row r="173" spans="1:20" s="166" customFormat="1" ht="71.25" customHeight="1">
      <c r="A173" s="187">
        <v>68</v>
      </c>
      <c r="B173" s="1364"/>
      <c r="C173" s="260" t="s">
        <v>5181</v>
      </c>
      <c r="D173" s="1370"/>
      <c r="E173" s="1361"/>
      <c r="F173" s="1351"/>
      <c r="G173" s="1351"/>
      <c r="H173" s="1351"/>
      <c r="I173" s="1354"/>
      <c r="J173" s="1354"/>
      <c r="K173" s="1357"/>
      <c r="L173" s="1354"/>
      <c r="M173" s="1354"/>
      <c r="N173" s="1357"/>
      <c r="O173" s="1354"/>
      <c r="P173" s="1354"/>
      <c r="Q173" s="1357"/>
      <c r="R173" s="1364"/>
      <c r="S173" s="1370"/>
      <c r="T173" s="215" t="s">
        <v>4259</v>
      </c>
    </row>
    <row r="174" spans="1:20" s="166" customFormat="1" ht="71.25" customHeight="1">
      <c r="A174" s="187">
        <v>69</v>
      </c>
      <c r="B174" s="1382" t="s">
        <v>5199</v>
      </c>
      <c r="C174" s="1383"/>
      <c r="D174" s="261" t="s">
        <v>5200</v>
      </c>
      <c r="E174" s="189">
        <v>2017</v>
      </c>
      <c r="F174" s="189">
        <v>500</v>
      </c>
      <c r="G174" s="189">
        <v>200</v>
      </c>
      <c r="H174" s="189">
        <v>300</v>
      </c>
      <c r="I174" s="189">
        <v>69</v>
      </c>
      <c r="J174" s="189">
        <v>231</v>
      </c>
      <c r="K174" s="189" t="s">
        <v>5568</v>
      </c>
      <c r="L174" s="189" t="s">
        <v>5325</v>
      </c>
      <c r="M174" s="189"/>
      <c r="N174" s="188" t="s">
        <v>5569</v>
      </c>
      <c r="O174" s="189" t="s">
        <v>5570</v>
      </c>
      <c r="P174" s="189"/>
      <c r="Q174" s="189" t="s">
        <v>5021</v>
      </c>
      <c r="R174" s="189" t="s">
        <v>5550</v>
      </c>
      <c r="S174" s="273"/>
      <c r="T174" s="215" t="s">
        <v>4259</v>
      </c>
    </row>
    <row r="175" spans="1:20" s="151" customFormat="1" ht="57" customHeight="1">
      <c r="A175" s="187">
        <v>70</v>
      </c>
      <c r="B175" s="1338" t="s">
        <v>5201</v>
      </c>
      <c r="C175" s="1338"/>
      <c r="D175" s="188" t="s">
        <v>5202</v>
      </c>
      <c r="E175" s="189" t="s">
        <v>253</v>
      </c>
      <c r="F175" s="189">
        <v>10898.81</v>
      </c>
      <c r="G175" s="189"/>
      <c r="H175" s="189">
        <v>100</v>
      </c>
      <c r="I175" s="189"/>
      <c r="J175" s="189"/>
      <c r="K175" s="223" t="s">
        <v>1893</v>
      </c>
      <c r="L175" s="218"/>
      <c r="M175" s="223"/>
      <c r="N175" s="217"/>
      <c r="O175" s="221" t="s">
        <v>5203</v>
      </c>
      <c r="P175" s="188"/>
      <c r="Q175" s="188"/>
      <c r="R175" s="187" t="s">
        <v>1381</v>
      </c>
      <c r="S175" s="190"/>
      <c r="T175" s="215" t="s">
        <v>4814</v>
      </c>
    </row>
    <row r="176" spans="1:20" s="151" customFormat="1" ht="144" customHeight="1">
      <c r="A176" s="187">
        <v>71</v>
      </c>
      <c r="B176" s="1338" t="s">
        <v>5204</v>
      </c>
      <c r="C176" s="1338"/>
      <c r="D176" s="190" t="s">
        <v>5205</v>
      </c>
      <c r="E176" s="189" t="s">
        <v>253</v>
      </c>
      <c r="F176" s="189">
        <v>40000</v>
      </c>
      <c r="G176" s="189"/>
      <c r="H176" s="189">
        <v>5000</v>
      </c>
      <c r="I176" s="215"/>
      <c r="J176" s="187">
        <v>5000</v>
      </c>
      <c r="K176" s="223" t="s">
        <v>648</v>
      </c>
      <c r="L176" s="270">
        <v>43252</v>
      </c>
      <c r="M176" s="190" t="s">
        <v>5206</v>
      </c>
      <c r="N176" s="190" t="s">
        <v>5207</v>
      </c>
      <c r="O176" s="187" t="s">
        <v>5208</v>
      </c>
      <c r="P176" s="188" t="s">
        <v>5209</v>
      </c>
      <c r="Q176" s="188" t="s">
        <v>5021</v>
      </c>
      <c r="R176" s="187" t="s">
        <v>1381</v>
      </c>
      <c r="S176" s="190"/>
      <c r="T176" s="215" t="s">
        <v>4814</v>
      </c>
    </row>
    <row r="177" spans="1:20" s="154" customFormat="1" ht="105" customHeight="1">
      <c r="A177" s="187">
        <v>72</v>
      </c>
      <c r="B177" s="1338" t="s">
        <v>5210</v>
      </c>
      <c r="C177" s="1338"/>
      <c r="D177" s="190" t="s">
        <v>5571</v>
      </c>
      <c r="E177" s="189" t="s">
        <v>253</v>
      </c>
      <c r="F177" s="189">
        <v>5000</v>
      </c>
      <c r="G177" s="189"/>
      <c r="H177" s="189">
        <v>50</v>
      </c>
      <c r="I177" s="187"/>
      <c r="J177" s="187"/>
      <c r="K177" s="190" t="s">
        <v>1893</v>
      </c>
      <c r="L177" s="187"/>
      <c r="M177" s="190"/>
      <c r="N177" s="190"/>
      <c r="O177" s="187"/>
      <c r="P177" s="190"/>
      <c r="Q177" s="190"/>
      <c r="R177" s="187" t="s">
        <v>1399</v>
      </c>
      <c r="S177" s="190" t="s">
        <v>5572</v>
      </c>
      <c r="T177" s="215" t="s">
        <v>4814</v>
      </c>
    </row>
    <row r="178" spans="1:20" ht="78" customHeight="1">
      <c r="A178" s="187">
        <v>73</v>
      </c>
      <c r="B178" s="1338" t="s">
        <v>5212</v>
      </c>
      <c r="C178" s="1338"/>
      <c r="D178" s="190" t="s">
        <v>5213</v>
      </c>
      <c r="E178" s="187">
        <v>2018</v>
      </c>
      <c r="F178" s="258">
        <v>10000</v>
      </c>
      <c r="G178" s="258"/>
      <c r="H178" s="258">
        <v>10000</v>
      </c>
      <c r="I178" s="271"/>
      <c r="J178" s="271"/>
      <c r="K178" s="257" t="s">
        <v>105</v>
      </c>
      <c r="L178" s="271"/>
      <c r="M178" s="257"/>
      <c r="N178" s="257"/>
      <c r="O178" s="271"/>
      <c r="P178" s="257"/>
      <c r="Q178" s="257"/>
      <c r="R178" s="187" t="s">
        <v>1194</v>
      </c>
      <c r="S178" s="190"/>
      <c r="T178" s="215" t="s">
        <v>4814</v>
      </c>
    </row>
    <row r="179" spans="1:20" s="167" customFormat="1" ht="48" customHeight="1">
      <c r="A179" s="228" t="s">
        <v>586</v>
      </c>
      <c r="B179" s="234" t="s">
        <v>5214</v>
      </c>
      <c r="C179" s="234"/>
      <c r="D179" s="235"/>
      <c r="E179" s="201"/>
      <c r="F179" s="185">
        <f>SUM(F180:F187)</f>
        <v>31521</v>
      </c>
      <c r="G179" s="185">
        <f>SUM(G180:G187)</f>
        <v>0</v>
      </c>
      <c r="H179" s="185">
        <f>SUM(H180:H187)</f>
        <v>8261</v>
      </c>
      <c r="I179" s="184"/>
      <c r="J179" s="184"/>
      <c r="K179" s="186"/>
      <c r="L179" s="184"/>
      <c r="M179" s="186"/>
      <c r="N179" s="186"/>
      <c r="O179" s="184"/>
      <c r="P179" s="186"/>
      <c r="Q179" s="186"/>
      <c r="R179" s="184"/>
      <c r="S179" s="186"/>
      <c r="T179" s="247"/>
    </row>
    <row r="180" spans="1:20" s="149" customFormat="1" ht="123" customHeight="1">
      <c r="A180" s="187">
        <v>74</v>
      </c>
      <c r="B180" s="1338" t="s">
        <v>5215</v>
      </c>
      <c r="C180" s="1338"/>
      <c r="D180" s="190" t="s">
        <v>5216</v>
      </c>
      <c r="E180" s="189">
        <v>2018</v>
      </c>
      <c r="F180" s="189">
        <v>1200</v>
      </c>
      <c r="G180" s="189"/>
      <c r="H180" s="189">
        <v>1200</v>
      </c>
      <c r="I180" s="215">
        <v>1200</v>
      </c>
      <c r="J180" s="187"/>
      <c r="K180" s="190" t="s">
        <v>5216</v>
      </c>
      <c r="L180" s="221">
        <v>43160</v>
      </c>
      <c r="M180" s="190" t="s">
        <v>5217</v>
      </c>
      <c r="N180" s="190"/>
      <c r="O180" s="187" t="s">
        <v>5218</v>
      </c>
      <c r="P180" s="188"/>
      <c r="Q180" s="188"/>
      <c r="R180" s="189" t="s">
        <v>5219</v>
      </c>
      <c r="S180" s="190"/>
      <c r="T180" s="215" t="s">
        <v>4814</v>
      </c>
    </row>
    <row r="181" spans="1:20" s="149" customFormat="1" ht="153" customHeight="1">
      <c r="A181" s="187">
        <v>75</v>
      </c>
      <c r="B181" s="1338" t="s">
        <v>5220</v>
      </c>
      <c r="C181" s="1338"/>
      <c r="D181" s="190" t="s">
        <v>5221</v>
      </c>
      <c r="E181" s="189">
        <v>2018</v>
      </c>
      <c r="F181" s="189">
        <v>1621</v>
      </c>
      <c r="G181" s="189"/>
      <c r="H181" s="189">
        <v>1621</v>
      </c>
      <c r="I181" s="189"/>
      <c r="J181" s="189"/>
      <c r="K181" s="190" t="s">
        <v>5221</v>
      </c>
      <c r="L181" s="221">
        <v>43252</v>
      </c>
      <c r="M181" s="190" t="s">
        <v>5222</v>
      </c>
      <c r="N181" s="190" t="s">
        <v>441</v>
      </c>
      <c r="O181" s="187" t="s">
        <v>5223</v>
      </c>
      <c r="P181" s="188"/>
      <c r="Q181" s="188"/>
      <c r="R181" s="189" t="s">
        <v>5224</v>
      </c>
      <c r="S181" s="190" t="s">
        <v>5225</v>
      </c>
      <c r="T181" s="215" t="s">
        <v>4814</v>
      </c>
    </row>
    <row r="182" spans="1:20" s="147" customFormat="1" ht="95.25" customHeight="1">
      <c r="A182" s="187">
        <v>76</v>
      </c>
      <c r="B182" s="1338" t="s">
        <v>5573</v>
      </c>
      <c r="C182" s="1338"/>
      <c r="D182" s="262" t="s">
        <v>5574</v>
      </c>
      <c r="E182" s="263" t="s">
        <v>88</v>
      </c>
      <c r="F182" s="189">
        <v>5000</v>
      </c>
      <c r="G182" s="189"/>
      <c r="H182" s="189">
        <v>3800</v>
      </c>
      <c r="I182" s="263">
        <v>500</v>
      </c>
      <c r="J182" s="263"/>
      <c r="K182" s="223" t="s">
        <v>5575</v>
      </c>
      <c r="L182" s="187"/>
      <c r="M182" s="209"/>
      <c r="N182" s="209"/>
      <c r="O182" s="215" t="s">
        <v>5087</v>
      </c>
      <c r="P182" s="223"/>
      <c r="Q182" s="223"/>
      <c r="R182" s="189" t="s">
        <v>1083</v>
      </c>
      <c r="S182" s="223"/>
      <c r="T182" s="215" t="s">
        <v>4814</v>
      </c>
    </row>
    <row r="183" spans="1:20" s="147" customFormat="1" ht="95.25" customHeight="1">
      <c r="A183" s="187">
        <v>77</v>
      </c>
      <c r="B183" s="1338" t="s">
        <v>5229</v>
      </c>
      <c r="C183" s="1338"/>
      <c r="D183" s="262" t="s">
        <v>5230</v>
      </c>
      <c r="E183" s="263">
        <v>2018</v>
      </c>
      <c r="F183" s="193">
        <v>780</v>
      </c>
      <c r="G183" s="189"/>
      <c r="H183" s="189">
        <v>780</v>
      </c>
      <c r="I183" s="263">
        <v>300</v>
      </c>
      <c r="J183" s="263"/>
      <c r="K183" s="190" t="s">
        <v>105</v>
      </c>
      <c r="L183" s="187"/>
      <c r="M183" s="209"/>
      <c r="N183" s="209"/>
      <c r="O183" s="215" t="s">
        <v>5087</v>
      </c>
      <c r="P183" s="223"/>
      <c r="Q183" s="223"/>
      <c r="R183" s="189" t="s">
        <v>1083</v>
      </c>
      <c r="S183" s="223"/>
      <c r="T183" s="215" t="s">
        <v>4814</v>
      </c>
    </row>
    <row r="184" spans="1:20" ht="93.75" customHeight="1">
      <c r="A184" s="187">
        <v>78</v>
      </c>
      <c r="B184" s="1338" t="s">
        <v>3058</v>
      </c>
      <c r="C184" s="1338"/>
      <c r="D184" s="190" t="s">
        <v>3059</v>
      </c>
      <c r="E184" s="264" t="s">
        <v>88</v>
      </c>
      <c r="F184" s="189">
        <v>1600</v>
      </c>
      <c r="G184" s="189"/>
      <c r="H184" s="189">
        <v>50</v>
      </c>
      <c r="I184" s="189"/>
      <c r="J184" s="189"/>
      <c r="K184" s="188" t="s">
        <v>1893</v>
      </c>
      <c r="L184" s="189"/>
      <c r="M184" s="188"/>
      <c r="N184" s="188"/>
      <c r="O184" s="189"/>
      <c r="P184" s="188"/>
      <c r="Q184" s="188"/>
      <c r="R184" s="189" t="s">
        <v>1194</v>
      </c>
      <c r="S184" s="188"/>
      <c r="T184" s="215" t="s">
        <v>4259</v>
      </c>
    </row>
    <row r="185" spans="1:20" s="162" customFormat="1" ht="103.5" customHeight="1">
      <c r="A185" s="187">
        <v>79</v>
      </c>
      <c r="B185" s="1338" t="s">
        <v>5232</v>
      </c>
      <c r="C185" s="1338"/>
      <c r="D185" s="265" t="s">
        <v>5233</v>
      </c>
      <c r="E185" s="264" t="s">
        <v>253</v>
      </c>
      <c r="F185" s="264">
        <v>12000</v>
      </c>
      <c r="G185" s="264"/>
      <c r="H185" s="264">
        <v>100</v>
      </c>
      <c r="I185" s="264"/>
      <c r="J185" s="264"/>
      <c r="K185" s="188" t="s">
        <v>1893</v>
      </c>
      <c r="L185" s="264"/>
      <c r="M185" s="265"/>
      <c r="N185" s="265"/>
      <c r="O185" s="264"/>
      <c r="P185" s="265"/>
      <c r="Q185" s="265"/>
      <c r="R185" s="189" t="s">
        <v>1194</v>
      </c>
      <c r="S185" s="265" t="s">
        <v>5234</v>
      </c>
      <c r="T185" s="215" t="s">
        <v>4259</v>
      </c>
    </row>
    <row r="186" spans="1:20" s="162" customFormat="1" ht="88.5" customHeight="1">
      <c r="A186" s="187">
        <v>80</v>
      </c>
      <c r="B186" s="1338" t="s">
        <v>5235</v>
      </c>
      <c r="C186" s="1338"/>
      <c r="D186" s="265" t="s">
        <v>5236</v>
      </c>
      <c r="E186" s="264">
        <v>2018</v>
      </c>
      <c r="F186" s="264">
        <v>660</v>
      </c>
      <c r="G186" s="264"/>
      <c r="H186" s="264">
        <v>660</v>
      </c>
      <c r="I186" s="264"/>
      <c r="J186" s="264"/>
      <c r="K186" s="265" t="s">
        <v>105</v>
      </c>
      <c r="L186" s="264"/>
      <c r="M186" s="265"/>
      <c r="N186" s="265"/>
      <c r="O186" s="264"/>
      <c r="P186" s="265"/>
      <c r="Q186" s="265"/>
      <c r="R186" s="189" t="s">
        <v>1194</v>
      </c>
      <c r="S186" s="265" t="s">
        <v>5234</v>
      </c>
      <c r="T186" s="215" t="s">
        <v>4259</v>
      </c>
    </row>
    <row r="187" spans="1:20" ht="177.75" customHeight="1">
      <c r="A187" s="187">
        <v>81</v>
      </c>
      <c r="B187" s="1338" t="s">
        <v>5237</v>
      </c>
      <c r="C187" s="1338"/>
      <c r="D187" s="265" t="s">
        <v>5238</v>
      </c>
      <c r="E187" s="264" t="s">
        <v>253</v>
      </c>
      <c r="F187" s="264">
        <v>8660</v>
      </c>
      <c r="G187" s="264"/>
      <c r="H187" s="264">
        <v>50</v>
      </c>
      <c r="I187" s="264"/>
      <c r="J187" s="264"/>
      <c r="K187" s="188" t="s">
        <v>1893</v>
      </c>
      <c r="L187" s="264"/>
      <c r="M187" s="265"/>
      <c r="N187" s="265"/>
      <c r="O187" s="264"/>
      <c r="P187" s="265"/>
      <c r="Q187" s="265"/>
      <c r="R187" s="189" t="s">
        <v>1194</v>
      </c>
      <c r="S187" s="274"/>
      <c r="T187" s="215" t="s">
        <v>4284</v>
      </c>
    </row>
    <row r="188" spans="1:20" s="167" customFormat="1" ht="51" customHeight="1">
      <c r="A188" s="228" t="s">
        <v>1084</v>
      </c>
      <c r="B188" s="234" t="s">
        <v>5239</v>
      </c>
      <c r="C188" s="234"/>
      <c r="D188" s="235"/>
      <c r="E188" s="201"/>
      <c r="F188" s="185">
        <f>SUM(F189:F195)</f>
        <v>81472</v>
      </c>
      <c r="G188" s="185">
        <f>SUM(G189:G195)</f>
        <v>1070</v>
      </c>
      <c r="H188" s="185">
        <f>SUM(H189:H195)</f>
        <v>19887</v>
      </c>
      <c r="I188" s="184"/>
      <c r="J188" s="184"/>
      <c r="K188" s="186"/>
      <c r="L188" s="184"/>
      <c r="M188" s="186"/>
      <c r="N188" s="186"/>
      <c r="O188" s="184"/>
      <c r="P188" s="186"/>
      <c r="Q188" s="186"/>
      <c r="R188" s="184"/>
      <c r="S188" s="186"/>
      <c r="T188" s="247"/>
    </row>
    <row r="189" spans="1:20" s="133" customFormat="1" ht="158.25" customHeight="1">
      <c r="A189" s="187">
        <v>82</v>
      </c>
      <c r="B189" s="1338" t="s">
        <v>5240</v>
      </c>
      <c r="C189" s="1338"/>
      <c r="D189" s="190" t="s">
        <v>5241</v>
      </c>
      <c r="E189" s="187" t="s">
        <v>112</v>
      </c>
      <c r="F189" s="193">
        <v>26569</v>
      </c>
      <c r="G189" s="189"/>
      <c r="H189" s="189">
        <v>2600</v>
      </c>
      <c r="I189" s="187"/>
      <c r="J189" s="187"/>
      <c r="K189" s="190" t="s">
        <v>5576</v>
      </c>
      <c r="L189" s="187"/>
      <c r="M189" s="190"/>
      <c r="N189" s="190"/>
      <c r="O189" s="187"/>
      <c r="P189" s="190"/>
      <c r="Q189" s="190"/>
      <c r="R189" s="187" t="s">
        <v>1399</v>
      </c>
      <c r="S189" s="190" t="s">
        <v>5242</v>
      </c>
      <c r="T189" s="215" t="s">
        <v>4814</v>
      </c>
    </row>
    <row r="190" spans="1:20" s="147" customFormat="1" ht="120" customHeight="1">
      <c r="A190" s="187">
        <v>83</v>
      </c>
      <c r="B190" s="1338" t="s">
        <v>5243</v>
      </c>
      <c r="C190" s="1338"/>
      <c r="D190" s="190" t="s">
        <v>5244</v>
      </c>
      <c r="E190" s="187" t="s">
        <v>112</v>
      </c>
      <c r="F190" s="189">
        <v>9291</v>
      </c>
      <c r="G190" s="189"/>
      <c r="H190" s="189">
        <v>1300</v>
      </c>
      <c r="I190" s="187"/>
      <c r="J190" s="187"/>
      <c r="K190" s="190" t="s">
        <v>5576</v>
      </c>
      <c r="L190" s="187"/>
      <c r="M190" s="190"/>
      <c r="N190" s="190"/>
      <c r="O190" s="187"/>
      <c r="P190" s="190"/>
      <c r="Q190" s="190"/>
      <c r="R190" s="189" t="s">
        <v>1083</v>
      </c>
      <c r="S190" s="223"/>
      <c r="T190" s="215" t="s">
        <v>4814</v>
      </c>
    </row>
    <row r="191" spans="1:20" ht="110.25" customHeight="1">
      <c r="A191" s="187">
        <v>84</v>
      </c>
      <c r="B191" s="1338" t="s">
        <v>5245</v>
      </c>
      <c r="C191" s="1338"/>
      <c r="D191" s="188" t="s">
        <v>5246</v>
      </c>
      <c r="E191" s="187" t="s">
        <v>112</v>
      </c>
      <c r="F191" s="189">
        <v>28000</v>
      </c>
      <c r="G191" s="189"/>
      <c r="H191" s="189">
        <v>2800</v>
      </c>
      <c r="I191" s="187"/>
      <c r="J191" s="187"/>
      <c r="K191" s="190" t="s">
        <v>5576</v>
      </c>
      <c r="L191" s="187"/>
      <c r="M191" s="190"/>
      <c r="N191" s="190"/>
      <c r="O191" s="187"/>
      <c r="P191" s="190"/>
      <c r="Q191" s="190"/>
      <c r="R191" s="189" t="s">
        <v>1194</v>
      </c>
      <c r="S191" s="190"/>
      <c r="T191" s="215" t="s">
        <v>4814</v>
      </c>
    </row>
    <row r="192" spans="1:20" s="133" customFormat="1" ht="121.5" customHeight="1">
      <c r="A192" s="187">
        <v>85</v>
      </c>
      <c r="B192" s="1338" t="s">
        <v>5247</v>
      </c>
      <c r="C192" s="1338"/>
      <c r="D192" s="190" t="s">
        <v>5577</v>
      </c>
      <c r="E192" s="187" t="s">
        <v>112</v>
      </c>
      <c r="F192" s="189">
        <v>3047</v>
      </c>
      <c r="G192" s="189">
        <v>1020</v>
      </c>
      <c r="H192" s="189">
        <v>2027</v>
      </c>
      <c r="I192" s="187"/>
      <c r="J192" s="187"/>
      <c r="K192" s="190"/>
      <c r="L192" s="187"/>
      <c r="M192" s="190"/>
      <c r="N192" s="190"/>
      <c r="O192" s="187"/>
      <c r="P192" s="190"/>
      <c r="Q192" s="190"/>
      <c r="R192" s="187" t="s">
        <v>1381</v>
      </c>
      <c r="S192" s="223"/>
      <c r="T192" s="215" t="s">
        <v>4814</v>
      </c>
    </row>
    <row r="193" spans="1:20" s="168" customFormat="1" ht="107.25" customHeight="1">
      <c r="A193" s="194">
        <v>86</v>
      </c>
      <c r="B193" s="1344" t="s">
        <v>5249</v>
      </c>
      <c r="C193" s="1344"/>
      <c r="D193" s="197" t="s">
        <v>5250</v>
      </c>
      <c r="E193" s="194" t="s">
        <v>112</v>
      </c>
      <c r="F193" s="196">
        <v>3000</v>
      </c>
      <c r="G193" s="196">
        <v>50</v>
      </c>
      <c r="H193" s="196">
        <v>10000</v>
      </c>
      <c r="I193" s="194"/>
      <c r="J193" s="194"/>
      <c r="K193" s="194" t="s">
        <v>5578</v>
      </c>
      <c r="L193" s="241">
        <v>43221</v>
      </c>
      <c r="M193" s="197"/>
      <c r="N193" s="197"/>
      <c r="O193" s="194"/>
      <c r="P193" s="197"/>
      <c r="Q193" s="197"/>
      <c r="R193" s="194" t="s">
        <v>1415</v>
      </c>
      <c r="S193" s="282"/>
      <c r="T193" s="216" t="s">
        <v>4814</v>
      </c>
    </row>
    <row r="194" spans="1:20" s="133" customFormat="1" ht="129" customHeight="1">
      <c r="A194" s="187">
        <v>87</v>
      </c>
      <c r="B194" s="1338" t="s">
        <v>5251</v>
      </c>
      <c r="C194" s="1338"/>
      <c r="D194" s="190" t="s">
        <v>5252</v>
      </c>
      <c r="E194" s="187" t="s">
        <v>112</v>
      </c>
      <c r="F194" s="189">
        <v>8100</v>
      </c>
      <c r="G194" s="189"/>
      <c r="H194" s="189">
        <v>810</v>
      </c>
      <c r="I194" s="187"/>
      <c r="J194" s="187"/>
      <c r="K194" s="190" t="s">
        <v>5576</v>
      </c>
      <c r="L194" s="187"/>
      <c r="M194" s="190"/>
      <c r="N194" s="190"/>
      <c r="O194" s="187"/>
      <c r="P194" s="190"/>
      <c r="Q194" s="190"/>
      <c r="R194" s="187" t="s">
        <v>1180</v>
      </c>
      <c r="S194" s="190" t="s">
        <v>5253</v>
      </c>
      <c r="T194" s="215" t="s">
        <v>4814</v>
      </c>
    </row>
    <row r="195" spans="1:20" s="133" customFormat="1" ht="133.5" customHeight="1">
      <c r="A195" s="187">
        <v>88</v>
      </c>
      <c r="B195" s="1338" t="s">
        <v>5254</v>
      </c>
      <c r="C195" s="1338"/>
      <c r="D195" s="190" t="s">
        <v>5255</v>
      </c>
      <c r="E195" s="187" t="s">
        <v>112</v>
      </c>
      <c r="F195" s="189">
        <v>3465</v>
      </c>
      <c r="G195" s="189"/>
      <c r="H195" s="189">
        <v>350</v>
      </c>
      <c r="I195" s="187"/>
      <c r="J195" s="187"/>
      <c r="K195" s="190" t="s">
        <v>5576</v>
      </c>
      <c r="L195" s="187"/>
      <c r="M195" s="190"/>
      <c r="N195" s="190"/>
      <c r="O195" s="187"/>
      <c r="P195" s="190"/>
      <c r="Q195" s="190"/>
      <c r="R195" s="187" t="s">
        <v>1556</v>
      </c>
      <c r="S195" s="223"/>
      <c r="T195" s="215" t="s">
        <v>4814</v>
      </c>
    </row>
    <row r="196" spans="1:20" s="167" customFormat="1" ht="47.25" customHeight="1">
      <c r="A196" s="228" t="s">
        <v>1086</v>
      </c>
      <c r="B196" s="1343" t="s">
        <v>5256</v>
      </c>
      <c r="C196" s="1343"/>
      <c r="D196" s="235"/>
      <c r="E196" s="201"/>
      <c r="F196" s="185">
        <f>SUM(F197:F199)</f>
        <v>37262</v>
      </c>
      <c r="G196" s="185">
        <f>SUM(G197:G199)</f>
        <v>12650</v>
      </c>
      <c r="H196" s="185">
        <f>SUM(H197:H199)</f>
        <v>9462</v>
      </c>
      <c r="I196" s="184"/>
      <c r="J196" s="184"/>
      <c r="K196" s="186"/>
      <c r="L196" s="184"/>
      <c r="M196" s="186"/>
      <c r="N196" s="186"/>
      <c r="O196" s="184"/>
      <c r="P196" s="186"/>
      <c r="Q196" s="186"/>
      <c r="R196" s="184"/>
      <c r="S196" s="186"/>
      <c r="T196" s="247"/>
    </row>
    <row r="197" spans="1:20" s="147" customFormat="1" ht="119.25" customHeight="1">
      <c r="A197" s="187">
        <v>89</v>
      </c>
      <c r="B197" s="1338" t="s">
        <v>5257</v>
      </c>
      <c r="C197" s="190" t="s">
        <v>5258</v>
      </c>
      <c r="D197" s="190" t="s">
        <v>5259</v>
      </c>
      <c r="E197" s="189">
        <v>2018</v>
      </c>
      <c r="F197" s="189">
        <v>1962</v>
      </c>
      <c r="G197" s="189"/>
      <c r="H197" s="189">
        <v>1962</v>
      </c>
      <c r="I197" s="187"/>
      <c r="J197" s="187"/>
      <c r="K197" s="190" t="s">
        <v>5260</v>
      </c>
      <c r="L197" s="221">
        <v>43160</v>
      </c>
      <c r="M197" s="190"/>
      <c r="N197" s="190" t="s">
        <v>5261</v>
      </c>
      <c r="O197" s="187"/>
      <c r="P197" s="190"/>
      <c r="Q197" s="190"/>
      <c r="R197" s="187" t="s">
        <v>4112</v>
      </c>
      <c r="S197" s="190"/>
      <c r="T197" s="215" t="s">
        <v>4814</v>
      </c>
    </row>
    <row r="198" spans="1:20" s="131" customFormat="1" ht="135" customHeight="1">
      <c r="A198" s="187">
        <v>90</v>
      </c>
      <c r="B198" s="1338"/>
      <c r="C198" s="188" t="s">
        <v>5262</v>
      </c>
      <c r="D198" s="188" t="s">
        <v>5263</v>
      </c>
      <c r="E198" s="189" t="s">
        <v>532</v>
      </c>
      <c r="F198" s="189">
        <v>26000</v>
      </c>
      <c r="G198" s="189">
        <v>12650</v>
      </c>
      <c r="H198" s="189">
        <v>1500</v>
      </c>
      <c r="I198" s="189">
        <v>0</v>
      </c>
      <c r="J198" s="189">
        <v>1500</v>
      </c>
      <c r="K198" s="188" t="s">
        <v>5264</v>
      </c>
      <c r="L198" s="189" t="s">
        <v>36</v>
      </c>
      <c r="M198" s="188" t="s">
        <v>5265</v>
      </c>
      <c r="N198" s="188" t="s">
        <v>5266</v>
      </c>
      <c r="O198" s="189" t="s">
        <v>1089</v>
      </c>
      <c r="P198" s="188" t="s">
        <v>5267</v>
      </c>
      <c r="Q198" s="188" t="s">
        <v>5021</v>
      </c>
      <c r="R198" s="189" t="s">
        <v>1415</v>
      </c>
      <c r="S198" s="188"/>
      <c r="T198" s="215" t="s">
        <v>4814</v>
      </c>
    </row>
    <row r="199" spans="1:20" s="138" customFormat="1" ht="127.5" customHeight="1">
      <c r="A199" s="187">
        <v>91</v>
      </c>
      <c r="B199" s="1338"/>
      <c r="C199" s="188" t="s">
        <v>5268</v>
      </c>
      <c r="D199" s="188" t="s">
        <v>5269</v>
      </c>
      <c r="E199" s="189" t="s">
        <v>253</v>
      </c>
      <c r="F199" s="189">
        <v>9300</v>
      </c>
      <c r="G199" s="189"/>
      <c r="H199" s="189">
        <v>6000</v>
      </c>
      <c r="I199" s="189">
        <v>0</v>
      </c>
      <c r="J199" s="189">
        <v>6000</v>
      </c>
      <c r="K199" s="188" t="s">
        <v>5270</v>
      </c>
      <c r="L199" s="242" t="s">
        <v>5271</v>
      </c>
      <c r="M199" s="188" t="s">
        <v>5272</v>
      </c>
      <c r="N199" s="188" t="s">
        <v>4256</v>
      </c>
      <c r="O199" s="189"/>
      <c r="P199" s="188" t="s">
        <v>5273</v>
      </c>
      <c r="Q199" s="188"/>
      <c r="R199" s="189" t="s">
        <v>1556</v>
      </c>
      <c r="S199" s="188"/>
      <c r="T199" s="215" t="s">
        <v>4814</v>
      </c>
    </row>
    <row r="200" spans="1:20" s="167" customFormat="1" ht="47.25" customHeight="1">
      <c r="A200" s="228" t="s">
        <v>1088</v>
      </c>
      <c r="B200" s="234" t="s">
        <v>5275</v>
      </c>
      <c r="C200" s="234"/>
      <c r="D200" s="235"/>
      <c r="E200" s="201"/>
      <c r="F200" s="185">
        <f>SUM(F201:F205)</f>
        <v>100500.84</v>
      </c>
      <c r="G200" s="185">
        <f>SUM(G201:G205)</f>
        <v>13220</v>
      </c>
      <c r="H200" s="185">
        <f>SUM(H201:H205)</f>
        <v>26570.639999999999</v>
      </c>
      <c r="I200" s="184"/>
      <c r="J200" s="184"/>
      <c r="K200" s="186"/>
      <c r="L200" s="184"/>
      <c r="M200" s="186"/>
      <c r="N200" s="186"/>
      <c r="O200" s="184"/>
      <c r="P200" s="186"/>
      <c r="Q200" s="186"/>
      <c r="R200" s="184"/>
      <c r="S200" s="186"/>
      <c r="T200" s="247"/>
    </row>
    <row r="201" spans="1:20" s="138" customFormat="1" ht="141" customHeight="1">
      <c r="A201" s="187">
        <v>92</v>
      </c>
      <c r="B201" s="1338" t="s">
        <v>3024</v>
      </c>
      <c r="C201" s="1338"/>
      <c r="D201" s="188" t="s">
        <v>3025</v>
      </c>
      <c r="E201" s="189" t="s">
        <v>253</v>
      </c>
      <c r="F201" s="189">
        <v>26000</v>
      </c>
      <c r="G201" s="189"/>
      <c r="H201" s="189">
        <v>100</v>
      </c>
      <c r="I201" s="189">
        <v>100</v>
      </c>
      <c r="J201" s="189"/>
      <c r="K201" s="188" t="s">
        <v>5276</v>
      </c>
      <c r="L201" s="208"/>
      <c r="M201" s="209"/>
      <c r="N201" s="188" t="s">
        <v>4256</v>
      </c>
      <c r="O201" s="189"/>
      <c r="P201" s="188"/>
      <c r="Q201" s="188"/>
      <c r="R201" s="189" t="s">
        <v>5277</v>
      </c>
      <c r="S201" s="188"/>
      <c r="T201" s="215" t="s">
        <v>4814</v>
      </c>
    </row>
    <row r="202" spans="1:20" s="138" customFormat="1" ht="208.5" customHeight="1">
      <c r="A202" s="187">
        <v>93</v>
      </c>
      <c r="B202" s="1338" t="s">
        <v>3036</v>
      </c>
      <c r="C202" s="1338"/>
      <c r="D202" s="188" t="s">
        <v>5278</v>
      </c>
      <c r="E202" s="189" t="s">
        <v>253</v>
      </c>
      <c r="F202" s="189">
        <v>700</v>
      </c>
      <c r="G202" s="189"/>
      <c r="H202" s="189">
        <v>50</v>
      </c>
      <c r="I202" s="189"/>
      <c r="J202" s="189"/>
      <c r="K202" s="188" t="s">
        <v>645</v>
      </c>
      <c r="L202" s="189"/>
      <c r="M202" s="188"/>
      <c r="N202" s="188" t="s">
        <v>4256</v>
      </c>
      <c r="O202" s="189"/>
      <c r="P202" s="188"/>
      <c r="Q202" s="188"/>
      <c r="R202" s="189" t="s">
        <v>5279</v>
      </c>
      <c r="S202" s="188" t="s">
        <v>5579</v>
      </c>
      <c r="T202" s="215" t="s">
        <v>4814</v>
      </c>
    </row>
    <row r="203" spans="1:20" s="138" customFormat="1" ht="74.25" customHeight="1">
      <c r="A203" s="187">
        <v>94</v>
      </c>
      <c r="B203" s="1338" t="s">
        <v>5280</v>
      </c>
      <c r="C203" s="1338"/>
      <c r="D203" s="265" t="s">
        <v>5281</v>
      </c>
      <c r="E203" s="264" t="s">
        <v>34</v>
      </c>
      <c r="F203" s="264">
        <v>4000</v>
      </c>
      <c r="G203" s="264"/>
      <c r="H203" s="264">
        <v>50</v>
      </c>
      <c r="I203" s="264"/>
      <c r="J203" s="264"/>
      <c r="K203" s="265"/>
      <c r="L203" s="264"/>
      <c r="M203" s="265"/>
      <c r="N203" s="265"/>
      <c r="O203" s="264"/>
      <c r="P203" s="265"/>
      <c r="Q203" s="265"/>
      <c r="R203" s="189" t="s">
        <v>1194</v>
      </c>
      <c r="S203" s="283" t="s">
        <v>5282</v>
      </c>
      <c r="T203" s="215" t="s">
        <v>4814</v>
      </c>
    </row>
    <row r="204" spans="1:20" s="151" customFormat="1" ht="102" customHeight="1">
      <c r="A204" s="187">
        <v>95</v>
      </c>
      <c r="B204" s="1337" t="s">
        <v>5283</v>
      </c>
      <c r="C204" s="1337"/>
      <c r="D204" s="188" t="s">
        <v>5284</v>
      </c>
      <c r="E204" s="189" t="s">
        <v>253</v>
      </c>
      <c r="F204" s="189">
        <v>17148.04</v>
      </c>
      <c r="G204" s="189">
        <v>220</v>
      </c>
      <c r="H204" s="189">
        <v>13870.64</v>
      </c>
      <c r="I204" s="189">
        <v>0</v>
      </c>
      <c r="J204" s="189">
        <v>13870.64</v>
      </c>
      <c r="K204" s="217" t="s">
        <v>5285</v>
      </c>
      <c r="L204" s="218" t="s">
        <v>1158</v>
      </c>
      <c r="M204" s="217" t="s">
        <v>5286</v>
      </c>
      <c r="N204" s="217" t="s">
        <v>5287</v>
      </c>
      <c r="O204" s="221" t="s">
        <v>5288</v>
      </c>
      <c r="P204" s="217" t="s">
        <v>5289</v>
      </c>
      <c r="Q204" s="188" t="s">
        <v>5021</v>
      </c>
      <c r="R204" s="187" t="s">
        <v>1381</v>
      </c>
      <c r="S204" s="190" t="s">
        <v>5290</v>
      </c>
      <c r="T204" s="215" t="s">
        <v>4814</v>
      </c>
    </row>
    <row r="205" spans="1:20" s="169" customFormat="1" ht="173.25" customHeight="1">
      <c r="A205" s="187">
        <v>96</v>
      </c>
      <c r="B205" s="1337" t="s">
        <v>5291</v>
      </c>
      <c r="C205" s="1337"/>
      <c r="D205" s="188" t="s">
        <v>5292</v>
      </c>
      <c r="E205" s="189" t="s">
        <v>599</v>
      </c>
      <c r="F205" s="189">
        <v>52652.800000000003</v>
      </c>
      <c r="G205" s="189">
        <v>13000</v>
      </c>
      <c r="H205" s="189">
        <v>12500</v>
      </c>
      <c r="I205" s="187">
        <v>0</v>
      </c>
      <c r="J205" s="187">
        <v>12500</v>
      </c>
      <c r="K205" s="190" t="s">
        <v>653</v>
      </c>
      <c r="L205" s="221">
        <v>43070</v>
      </c>
      <c r="M205" s="190" t="s">
        <v>647</v>
      </c>
      <c r="N205" s="190" t="s">
        <v>654</v>
      </c>
      <c r="O205" s="187" t="s">
        <v>5293</v>
      </c>
      <c r="P205" s="190" t="s">
        <v>5294</v>
      </c>
      <c r="Q205" s="188" t="s">
        <v>5295</v>
      </c>
      <c r="R205" s="187" t="s">
        <v>1415</v>
      </c>
      <c r="S205" s="190" t="s">
        <v>5296</v>
      </c>
      <c r="T205" s="215" t="s">
        <v>4814</v>
      </c>
    </row>
    <row r="206" spans="1:20" s="167" customFormat="1" ht="40.5" customHeight="1">
      <c r="A206" s="228" t="s">
        <v>1090</v>
      </c>
      <c r="B206" s="1372" t="s">
        <v>5580</v>
      </c>
      <c r="C206" s="1373"/>
      <c r="D206" s="1374"/>
      <c r="E206" s="201"/>
      <c r="F206" s="185">
        <f>SUM(F207:F210)</f>
        <v>15000</v>
      </c>
      <c r="G206" s="185">
        <f>SUM(G207:G210)</f>
        <v>0</v>
      </c>
      <c r="H206" s="185">
        <f>SUM(H207:H210)</f>
        <v>15000</v>
      </c>
      <c r="I206" s="184"/>
      <c r="J206" s="184"/>
      <c r="K206" s="186"/>
      <c r="L206" s="184"/>
      <c r="M206" s="186"/>
      <c r="N206" s="186"/>
      <c r="O206" s="184"/>
      <c r="P206" s="186"/>
      <c r="Q206" s="186"/>
      <c r="R206" s="184"/>
      <c r="S206" s="186"/>
      <c r="T206" s="247"/>
    </row>
    <row r="207" spans="1:20" ht="135.75" customHeight="1">
      <c r="A207" s="187">
        <v>97</v>
      </c>
      <c r="B207" s="1338" t="s">
        <v>5298</v>
      </c>
      <c r="C207" s="1338"/>
      <c r="D207" s="190" t="s">
        <v>5299</v>
      </c>
      <c r="E207" s="187">
        <v>2018</v>
      </c>
      <c r="F207" s="189">
        <v>2500</v>
      </c>
      <c r="G207" s="189"/>
      <c r="H207" s="189">
        <v>2500</v>
      </c>
      <c r="I207" s="244"/>
      <c r="J207" s="187"/>
      <c r="K207" s="188"/>
      <c r="L207" s="187"/>
      <c r="M207" s="190"/>
      <c r="N207" s="190"/>
      <c r="O207" s="187"/>
      <c r="P207" s="190"/>
      <c r="Q207" s="190"/>
      <c r="R207" s="189" t="s">
        <v>5581</v>
      </c>
      <c r="S207" s="190" t="s">
        <v>5582</v>
      </c>
      <c r="T207" s="189" t="s">
        <v>4814</v>
      </c>
    </row>
    <row r="208" spans="1:20" s="136" customFormat="1" ht="150.75" customHeight="1">
      <c r="A208" s="187">
        <v>98</v>
      </c>
      <c r="B208" s="1337" t="s">
        <v>5301</v>
      </c>
      <c r="C208" s="1337"/>
      <c r="D208" s="188" t="s">
        <v>5583</v>
      </c>
      <c r="E208" s="187">
        <v>2018</v>
      </c>
      <c r="F208" s="189">
        <v>5000</v>
      </c>
      <c r="G208" s="189"/>
      <c r="H208" s="189">
        <v>5000</v>
      </c>
      <c r="I208" s="189"/>
      <c r="J208" s="189"/>
      <c r="K208" s="188" t="s">
        <v>5584</v>
      </c>
      <c r="L208" s="187">
        <v>2019</v>
      </c>
      <c r="M208" s="203"/>
      <c r="N208" s="204"/>
      <c r="O208" s="207"/>
      <c r="P208" s="204"/>
      <c r="Q208" s="204"/>
      <c r="R208" s="189" t="s">
        <v>1399</v>
      </c>
      <c r="S208" s="188" t="s">
        <v>5303</v>
      </c>
      <c r="T208" s="215" t="s">
        <v>4814</v>
      </c>
    </row>
    <row r="209" spans="1:20" s="136" customFormat="1" ht="150.75" customHeight="1">
      <c r="A209" s="187">
        <v>99</v>
      </c>
      <c r="B209" s="1337" t="s">
        <v>5304</v>
      </c>
      <c r="C209" s="1337"/>
      <c r="D209" s="188" t="s">
        <v>5585</v>
      </c>
      <c r="E209" s="187">
        <v>2018</v>
      </c>
      <c r="F209" s="189">
        <v>2500</v>
      </c>
      <c r="G209" s="189"/>
      <c r="H209" s="189">
        <v>2500</v>
      </c>
      <c r="I209" s="189"/>
      <c r="J209" s="189"/>
      <c r="K209" s="188" t="s">
        <v>5586</v>
      </c>
      <c r="L209" s="202" t="s">
        <v>646</v>
      </c>
      <c r="M209" s="203"/>
      <c r="N209" s="204"/>
      <c r="O209" s="207"/>
      <c r="P209" s="204"/>
      <c r="Q209" s="204"/>
      <c r="R209" s="189" t="s">
        <v>1083</v>
      </c>
      <c r="S209" s="188" t="s">
        <v>5303</v>
      </c>
      <c r="T209" s="215" t="s">
        <v>4814</v>
      </c>
    </row>
    <row r="210" spans="1:20" s="136" customFormat="1" ht="150.75" customHeight="1">
      <c r="A210" s="187">
        <v>100</v>
      </c>
      <c r="B210" s="1337" t="s">
        <v>5306</v>
      </c>
      <c r="C210" s="1337"/>
      <c r="D210" s="188" t="s">
        <v>5583</v>
      </c>
      <c r="E210" s="187">
        <v>2018</v>
      </c>
      <c r="F210" s="189">
        <v>5000</v>
      </c>
      <c r="G210" s="189"/>
      <c r="H210" s="189">
        <v>5000</v>
      </c>
      <c r="I210" s="189"/>
      <c r="J210" s="189"/>
      <c r="K210" s="188"/>
      <c r="L210" s="202" t="s">
        <v>646</v>
      </c>
      <c r="M210" s="203"/>
      <c r="N210" s="204"/>
      <c r="O210" s="207"/>
      <c r="P210" s="204"/>
      <c r="Q210" s="204"/>
      <c r="R210" s="189" t="s">
        <v>1194</v>
      </c>
      <c r="S210" s="188" t="s">
        <v>5303</v>
      </c>
      <c r="T210" s="215" t="s">
        <v>4814</v>
      </c>
    </row>
    <row r="211" spans="1:20" s="167" customFormat="1" ht="45" customHeight="1">
      <c r="A211" s="228" t="s">
        <v>1092</v>
      </c>
      <c r="B211" s="234" t="s">
        <v>5307</v>
      </c>
      <c r="C211" s="234"/>
      <c r="D211" s="235"/>
      <c r="E211" s="201"/>
      <c r="F211" s="185">
        <f>SUM(F212:F214)</f>
        <v>3328.66</v>
      </c>
      <c r="G211" s="185">
        <f>SUM(G212:G214)</f>
        <v>590</v>
      </c>
      <c r="H211" s="185">
        <f>SUM(H212:H214)</f>
        <v>2738.66</v>
      </c>
      <c r="I211" s="184"/>
      <c r="J211" s="184"/>
      <c r="K211" s="186"/>
      <c r="L211" s="184"/>
      <c r="M211" s="186"/>
      <c r="N211" s="186"/>
      <c r="O211" s="184"/>
      <c r="P211" s="186"/>
      <c r="Q211" s="186"/>
      <c r="R211" s="184"/>
      <c r="S211" s="186"/>
      <c r="T211" s="247"/>
    </row>
    <row r="212" spans="1:20" s="149" customFormat="1" ht="120" customHeight="1">
      <c r="A212" s="187">
        <v>101</v>
      </c>
      <c r="B212" s="1337" t="s">
        <v>5308</v>
      </c>
      <c r="C212" s="1337"/>
      <c r="D212" s="188" t="s">
        <v>5309</v>
      </c>
      <c r="E212" s="189" t="s">
        <v>34</v>
      </c>
      <c r="F212" s="189">
        <v>661</v>
      </c>
      <c r="G212" s="189">
        <v>50</v>
      </c>
      <c r="H212" s="189">
        <v>611</v>
      </c>
      <c r="I212" s="187">
        <v>611</v>
      </c>
      <c r="J212" s="187">
        <v>0</v>
      </c>
      <c r="K212" s="190" t="s">
        <v>5310</v>
      </c>
      <c r="L212" s="242" t="s">
        <v>1348</v>
      </c>
      <c r="M212" s="190"/>
      <c r="N212" s="190" t="s">
        <v>5311</v>
      </c>
      <c r="O212" s="187" t="s">
        <v>5312</v>
      </c>
      <c r="P212" s="188" t="s">
        <v>5313</v>
      </c>
      <c r="Q212" s="188" t="s">
        <v>5314</v>
      </c>
      <c r="R212" s="189" t="s">
        <v>5315</v>
      </c>
      <c r="S212" s="190"/>
      <c r="T212" s="215" t="s">
        <v>4814</v>
      </c>
    </row>
    <row r="213" spans="1:20" s="149" customFormat="1" ht="110.25" customHeight="1">
      <c r="A213" s="187">
        <v>102</v>
      </c>
      <c r="B213" s="1337" t="s">
        <v>5316</v>
      </c>
      <c r="C213" s="1337"/>
      <c r="D213" s="188" t="s">
        <v>5317</v>
      </c>
      <c r="E213" s="189" t="s">
        <v>34</v>
      </c>
      <c r="F213" s="189">
        <v>1843.66</v>
      </c>
      <c r="G213" s="189">
        <v>300</v>
      </c>
      <c r="H213" s="189">
        <v>1543.66</v>
      </c>
      <c r="I213" s="187">
        <v>1543.66</v>
      </c>
      <c r="J213" s="187"/>
      <c r="K213" s="190" t="s">
        <v>105</v>
      </c>
      <c r="L213" s="242" t="s">
        <v>1355</v>
      </c>
      <c r="M213" s="190"/>
      <c r="N213" s="190" t="s">
        <v>5318</v>
      </c>
      <c r="O213" s="187" t="s">
        <v>5319</v>
      </c>
      <c r="P213" s="188" t="s">
        <v>5320</v>
      </c>
      <c r="Q213" s="188" t="s">
        <v>5314</v>
      </c>
      <c r="R213" s="187" t="s">
        <v>1180</v>
      </c>
      <c r="S213" s="190"/>
      <c r="T213" s="215" t="s">
        <v>4814</v>
      </c>
    </row>
    <row r="214" spans="1:20" s="149" customFormat="1" ht="121.5" customHeight="1">
      <c r="A214" s="187">
        <v>103</v>
      </c>
      <c r="B214" s="1337" t="s">
        <v>5322</v>
      </c>
      <c r="C214" s="1337"/>
      <c r="D214" s="188" t="s">
        <v>5323</v>
      </c>
      <c r="E214" s="189" t="s">
        <v>34</v>
      </c>
      <c r="F214" s="189">
        <v>824</v>
      </c>
      <c r="G214" s="189">
        <v>240</v>
      </c>
      <c r="H214" s="189">
        <v>584</v>
      </c>
      <c r="I214" s="215">
        <v>584</v>
      </c>
      <c r="J214" s="187">
        <v>0</v>
      </c>
      <c r="K214" s="188" t="s">
        <v>5324</v>
      </c>
      <c r="L214" s="242" t="s">
        <v>5325</v>
      </c>
      <c r="M214" s="205" t="s">
        <v>5326</v>
      </c>
      <c r="N214" s="205" t="s">
        <v>5327</v>
      </c>
      <c r="O214" s="205" t="s">
        <v>5328</v>
      </c>
      <c r="P214" s="188" t="s">
        <v>5329</v>
      </c>
      <c r="Q214" s="188" t="s">
        <v>5021</v>
      </c>
      <c r="R214" s="189" t="s">
        <v>1556</v>
      </c>
      <c r="S214" s="190"/>
      <c r="T214" s="215" t="s">
        <v>4814</v>
      </c>
    </row>
    <row r="215" spans="1:20" s="170" customFormat="1" ht="54" customHeight="1">
      <c r="A215" s="184" t="s">
        <v>5331</v>
      </c>
      <c r="B215" s="1342" t="s">
        <v>5332</v>
      </c>
      <c r="C215" s="1342"/>
      <c r="D215" s="1342"/>
      <c r="E215" s="229"/>
      <c r="F215" s="185">
        <f>SUM(F216:F218)</f>
        <v>4000</v>
      </c>
      <c r="G215" s="185">
        <f>SUM(G216:G218)</f>
        <v>0</v>
      </c>
      <c r="H215" s="185">
        <f>SUM(H216:H218)</f>
        <v>2700</v>
      </c>
      <c r="I215" s="229"/>
      <c r="J215" s="229"/>
      <c r="K215" s="279"/>
      <c r="L215" s="187"/>
      <c r="M215" s="279"/>
      <c r="N215" s="279"/>
      <c r="O215" s="229"/>
      <c r="P215" s="279"/>
      <c r="Q215" s="279"/>
      <c r="R215" s="229"/>
      <c r="S215" s="279"/>
      <c r="T215" s="229"/>
    </row>
    <row r="216" spans="1:20" s="138" customFormat="1" ht="129" customHeight="1">
      <c r="A216" s="187">
        <v>104</v>
      </c>
      <c r="B216" s="1337" t="s">
        <v>5333</v>
      </c>
      <c r="C216" s="1337"/>
      <c r="D216" s="275" t="s">
        <v>5334</v>
      </c>
      <c r="E216" s="187" t="s">
        <v>253</v>
      </c>
      <c r="F216" s="189">
        <v>1500</v>
      </c>
      <c r="G216" s="189"/>
      <c r="H216" s="189">
        <v>1000</v>
      </c>
      <c r="I216" s="187"/>
      <c r="J216" s="187"/>
      <c r="K216" s="190" t="s">
        <v>5587</v>
      </c>
      <c r="L216" s="187">
        <v>2019</v>
      </c>
      <c r="M216" s="190"/>
      <c r="N216" s="190"/>
      <c r="O216" s="187"/>
      <c r="P216" s="190"/>
      <c r="Q216" s="190"/>
      <c r="R216" s="189" t="s">
        <v>1399</v>
      </c>
      <c r="S216" s="190"/>
      <c r="T216" s="215" t="s">
        <v>4814</v>
      </c>
    </row>
    <row r="217" spans="1:20" s="138" customFormat="1" ht="135" customHeight="1">
      <c r="A217" s="187">
        <v>105</v>
      </c>
      <c r="B217" s="1337" t="s">
        <v>5335</v>
      </c>
      <c r="C217" s="1337"/>
      <c r="D217" s="275" t="s">
        <v>5336</v>
      </c>
      <c r="E217" s="187" t="s">
        <v>253</v>
      </c>
      <c r="F217" s="189">
        <v>1000</v>
      </c>
      <c r="G217" s="189"/>
      <c r="H217" s="189">
        <v>700</v>
      </c>
      <c r="I217" s="187"/>
      <c r="J217" s="187"/>
      <c r="K217" s="190" t="s">
        <v>5587</v>
      </c>
      <c r="L217" s="187"/>
      <c r="M217" s="190"/>
      <c r="N217" s="190"/>
      <c r="O217" s="187"/>
      <c r="P217" s="190"/>
      <c r="Q217" s="190"/>
      <c r="R217" s="189" t="s">
        <v>1083</v>
      </c>
      <c r="S217" s="190"/>
      <c r="T217" s="215" t="s">
        <v>4814</v>
      </c>
    </row>
    <row r="218" spans="1:20" s="138" customFormat="1" ht="123.75" customHeight="1">
      <c r="A218" s="187">
        <v>106</v>
      </c>
      <c r="B218" s="1337" t="s">
        <v>5337</v>
      </c>
      <c r="C218" s="1337"/>
      <c r="D218" s="275" t="s">
        <v>5338</v>
      </c>
      <c r="E218" s="187" t="s">
        <v>253</v>
      </c>
      <c r="F218" s="189">
        <v>1500</v>
      </c>
      <c r="G218" s="189"/>
      <c r="H218" s="189">
        <v>1000</v>
      </c>
      <c r="I218" s="187"/>
      <c r="J218" s="187"/>
      <c r="K218" s="190" t="s">
        <v>5587</v>
      </c>
      <c r="L218" s="187"/>
      <c r="M218" s="190"/>
      <c r="N218" s="190"/>
      <c r="O218" s="187"/>
      <c r="P218" s="190"/>
      <c r="Q218" s="190"/>
      <c r="R218" s="187" t="s">
        <v>1194</v>
      </c>
      <c r="S218" s="190"/>
      <c r="T218" s="215" t="s">
        <v>4814</v>
      </c>
    </row>
    <row r="219" spans="1:20" s="170" customFormat="1" ht="67.5" customHeight="1">
      <c r="A219" s="184" t="s">
        <v>5339</v>
      </c>
      <c r="B219" s="1342" t="s">
        <v>5588</v>
      </c>
      <c r="C219" s="1342"/>
      <c r="D219" s="1342"/>
      <c r="E219" s="229"/>
      <c r="F219" s="185">
        <f>SUM(F220:F224)</f>
        <v>2254216</v>
      </c>
      <c r="G219" s="185">
        <f>SUM(G220:G224)</f>
        <v>1147900</v>
      </c>
      <c r="H219" s="185">
        <f>SUM(H220:H224)</f>
        <v>231726</v>
      </c>
      <c r="I219" s="229"/>
      <c r="J219" s="229"/>
      <c r="K219" s="279"/>
      <c r="L219" s="187"/>
      <c r="M219" s="279"/>
      <c r="N219" s="279"/>
      <c r="O219" s="229"/>
      <c r="P219" s="279"/>
      <c r="Q219" s="279"/>
      <c r="R219" s="229"/>
      <c r="S219" s="279"/>
      <c r="T219" s="229"/>
    </row>
    <row r="220" spans="1:20" s="171" customFormat="1" ht="79.5" customHeight="1">
      <c r="A220" s="187">
        <v>107</v>
      </c>
      <c r="B220" s="1337" t="s">
        <v>5341</v>
      </c>
      <c r="C220" s="1337"/>
      <c r="D220" s="188" t="s">
        <v>5342</v>
      </c>
      <c r="E220" s="187" t="s">
        <v>88</v>
      </c>
      <c r="F220" s="189">
        <v>1000</v>
      </c>
      <c r="G220" s="189"/>
      <c r="H220" s="189">
        <v>50</v>
      </c>
      <c r="I220" s="189"/>
      <c r="J220" s="189"/>
      <c r="K220" s="190" t="s">
        <v>1893</v>
      </c>
      <c r="L220" s="215"/>
      <c r="M220" s="223"/>
      <c r="N220" s="217"/>
      <c r="O220" s="187"/>
      <c r="P220" s="188"/>
      <c r="Q220" s="188"/>
      <c r="R220" s="189" t="s">
        <v>1399</v>
      </c>
      <c r="S220" s="190" t="s">
        <v>5589</v>
      </c>
      <c r="T220" s="215" t="s">
        <v>4814</v>
      </c>
    </row>
    <row r="221" spans="1:20" s="172" customFormat="1" ht="100.5" customHeight="1">
      <c r="A221" s="1359">
        <v>108</v>
      </c>
      <c r="B221" s="1376" t="s">
        <v>712</v>
      </c>
      <c r="C221" s="1377"/>
      <c r="D221" s="206" t="s">
        <v>5590</v>
      </c>
      <c r="E221" s="189" t="s">
        <v>1392</v>
      </c>
      <c r="F221" s="189">
        <v>887000</v>
      </c>
      <c r="G221" s="189">
        <v>425000</v>
      </c>
      <c r="H221" s="189">
        <v>38000</v>
      </c>
      <c r="I221" s="187"/>
      <c r="J221" s="187">
        <v>38000</v>
      </c>
      <c r="K221" s="190" t="s">
        <v>5591</v>
      </c>
      <c r="L221" s="243" t="s">
        <v>36</v>
      </c>
      <c r="M221" s="205" t="s">
        <v>5592</v>
      </c>
      <c r="N221" s="190" t="s">
        <v>441</v>
      </c>
      <c r="O221" s="190" t="s">
        <v>5593</v>
      </c>
      <c r="P221" s="206" t="s">
        <v>89</v>
      </c>
      <c r="Q221" s="206"/>
      <c r="R221" s="189" t="s">
        <v>1399</v>
      </c>
      <c r="S221" s="190" t="s">
        <v>5594</v>
      </c>
      <c r="T221" s="215" t="s">
        <v>4814</v>
      </c>
    </row>
    <row r="222" spans="1:20" s="172" customFormat="1" ht="96.75" customHeight="1">
      <c r="A222" s="1360"/>
      <c r="B222" s="1378"/>
      <c r="C222" s="1379"/>
      <c r="D222" s="206" t="s">
        <v>5595</v>
      </c>
      <c r="E222" s="189" t="s">
        <v>5596</v>
      </c>
      <c r="F222" s="189">
        <v>700800</v>
      </c>
      <c r="G222" s="189">
        <v>420300</v>
      </c>
      <c r="H222" s="189">
        <v>102200</v>
      </c>
      <c r="I222" s="189"/>
      <c r="J222" s="189">
        <v>102200</v>
      </c>
      <c r="K222" s="226" t="s">
        <v>89</v>
      </c>
      <c r="L222" s="243" t="s">
        <v>36</v>
      </c>
      <c r="M222" s="205" t="s">
        <v>5592</v>
      </c>
      <c r="N222" s="190" t="s">
        <v>441</v>
      </c>
      <c r="O222" s="280" t="s">
        <v>3820</v>
      </c>
      <c r="P222" s="281" t="s">
        <v>5597</v>
      </c>
      <c r="Q222" s="284"/>
      <c r="R222" s="189" t="s">
        <v>1083</v>
      </c>
      <c r="S222" s="190" t="s">
        <v>5594</v>
      </c>
      <c r="T222" s="215" t="s">
        <v>4814</v>
      </c>
    </row>
    <row r="223" spans="1:20" s="172" customFormat="1" ht="111.75" customHeight="1">
      <c r="A223" s="1360"/>
      <c r="B223" s="1378"/>
      <c r="C223" s="1379"/>
      <c r="D223" s="206" t="s">
        <v>5598</v>
      </c>
      <c r="E223" s="189" t="s">
        <v>582</v>
      </c>
      <c r="F223" s="189">
        <v>505016</v>
      </c>
      <c r="G223" s="189">
        <v>200000</v>
      </c>
      <c r="H223" s="189">
        <v>66476</v>
      </c>
      <c r="I223" s="189"/>
      <c r="J223" s="189">
        <v>66476</v>
      </c>
      <c r="K223" s="190"/>
      <c r="L223" s="221" t="s">
        <v>36</v>
      </c>
      <c r="M223" s="205" t="s">
        <v>5592</v>
      </c>
      <c r="N223" s="190" t="s">
        <v>441</v>
      </c>
      <c r="O223" s="190" t="s">
        <v>1085</v>
      </c>
      <c r="P223" s="205" t="s">
        <v>5599</v>
      </c>
      <c r="Q223" s="205"/>
      <c r="R223" s="189" t="s">
        <v>1194</v>
      </c>
      <c r="S223" s="190" t="s">
        <v>5594</v>
      </c>
      <c r="T223" s="215" t="s">
        <v>4814</v>
      </c>
    </row>
    <row r="224" spans="1:20" s="172" customFormat="1" ht="78" customHeight="1">
      <c r="A224" s="1361"/>
      <c r="B224" s="1380"/>
      <c r="C224" s="1381"/>
      <c r="D224" s="188" t="s">
        <v>5600</v>
      </c>
      <c r="E224" s="189" t="s">
        <v>714</v>
      </c>
      <c r="F224" s="189">
        <v>160400</v>
      </c>
      <c r="G224" s="189">
        <v>102600</v>
      </c>
      <c r="H224" s="189">
        <v>25000</v>
      </c>
      <c r="I224" s="187"/>
      <c r="J224" s="263">
        <v>25000</v>
      </c>
      <c r="K224" s="190" t="s">
        <v>457</v>
      </c>
      <c r="L224" s="187" t="s">
        <v>36</v>
      </c>
      <c r="M224" s="205" t="s">
        <v>5601</v>
      </c>
      <c r="N224" s="190" t="s">
        <v>5602</v>
      </c>
      <c r="O224" s="190" t="s">
        <v>5603</v>
      </c>
      <c r="P224" s="205" t="s">
        <v>5604</v>
      </c>
      <c r="Q224" s="206"/>
      <c r="R224" s="187" t="s">
        <v>1415</v>
      </c>
      <c r="S224" s="190" t="s">
        <v>5594</v>
      </c>
      <c r="T224" s="215" t="s">
        <v>4814</v>
      </c>
    </row>
    <row r="225" spans="1:20" s="167" customFormat="1" ht="41.25" customHeight="1">
      <c r="A225" s="184" t="s">
        <v>4284</v>
      </c>
      <c r="B225" s="1342" t="s">
        <v>5345</v>
      </c>
      <c r="C225" s="1342"/>
      <c r="D225" s="186" t="s">
        <v>5346</v>
      </c>
      <c r="E225" s="184"/>
      <c r="F225" s="185">
        <f>SUM(F226:F268)</f>
        <v>1100438.77064</v>
      </c>
      <c r="G225" s="185"/>
      <c r="H225" s="185"/>
      <c r="I225" s="201"/>
      <c r="J225" s="184"/>
      <c r="K225" s="186"/>
      <c r="L225" s="184"/>
      <c r="M225" s="186"/>
      <c r="N225" s="186"/>
      <c r="O225" s="184"/>
      <c r="P225" s="186"/>
      <c r="Q225" s="186"/>
      <c r="R225" s="184"/>
      <c r="S225" s="186"/>
      <c r="T225" s="247"/>
    </row>
    <row r="226" spans="1:20" s="138" customFormat="1" ht="110.25" customHeight="1">
      <c r="A226" s="187">
        <v>1</v>
      </c>
      <c r="B226" s="1340" t="s">
        <v>5347</v>
      </c>
      <c r="C226" s="1341"/>
      <c r="D226" s="190" t="s">
        <v>5348</v>
      </c>
      <c r="E226" s="187" t="s">
        <v>88</v>
      </c>
      <c r="F226" s="189">
        <f>(2700*60+1000*50)*700/10000</f>
        <v>14840</v>
      </c>
      <c r="G226" s="189"/>
      <c r="H226" s="189"/>
      <c r="I226" s="244"/>
      <c r="J226" s="187"/>
      <c r="K226" s="190" t="s">
        <v>5524</v>
      </c>
      <c r="L226" s="187">
        <v>2019</v>
      </c>
      <c r="M226" s="190"/>
      <c r="N226" s="190"/>
      <c r="O226" s="187"/>
      <c r="P226" s="190"/>
      <c r="Q226" s="190"/>
      <c r="R226" s="189" t="s">
        <v>1399</v>
      </c>
      <c r="S226" s="190"/>
      <c r="T226" s="189"/>
    </row>
    <row r="227" spans="1:20" s="138" customFormat="1" ht="96.75" customHeight="1">
      <c r="A227" s="187">
        <v>2</v>
      </c>
      <c r="B227" s="1340" t="s">
        <v>5349</v>
      </c>
      <c r="C227" s="1341"/>
      <c r="D227" s="190" t="s">
        <v>5350</v>
      </c>
      <c r="E227" s="187" t="s">
        <v>253</v>
      </c>
      <c r="F227" s="189">
        <f>2300*60*700/10000</f>
        <v>9660</v>
      </c>
      <c r="G227" s="189"/>
      <c r="H227" s="189"/>
      <c r="I227" s="244"/>
      <c r="J227" s="187"/>
      <c r="K227" s="190" t="s">
        <v>5524</v>
      </c>
      <c r="L227" s="187">
        <v>2019</v>
      </c>
      <c r="M227" s="190"/>
      <c r="N227" s="190"/>
      <c r="O227" s="187"/>
      <c r="P227" s="190"/>
      <c r="Q227" s="190"/>
      <c r="R227" s="189" t="s">
        <v>1399</v>
      </c>
      <c r="S227" s="190"/>
      <c r="T227" s="189"/>
    </row>
    <row r="228" spans="1:20" s="138" customFormat="1" ht="119.25" customHeight="1">
      <c r="A228" s="187">
        <v>3</v>
      </c>
      <c r="B228" s="1338" t="s">
        <v>2866</v>
      </c>
      <c r="C228" s="1338"/>
      <c r="D228" s="190" t="s">
        <v>2867</v>
      </c>
      <c r="E228" s="187" t="s">
        <v>253</v>
      </c>
      <c r="F228" s="189">
        <v>94360</v>
      </c>
      <c r="G228" s="189"/>
      <c r="H228" s="189"/>
      <c r="I228" s="187"/>
      <c r="J228" s="189"/>
      <c r="K228" s="190" t="s">
        <v>5524</v>
      </c>
      <c r="L228" s="187">
        <v>2019</v>
      </c>
      <c r="M228" s="190" t="s">
        <v>99</v>
      </c>
      <c r="N228" s="190" t="s">
        <v>4251</v>
      </c>
      <c r="O228" s="215" t="s">
        <v>1082</v>
      </c>
      <c r="P228" s="188"/>
      <c r="Q228" s="188"/>
      <c r="R228" s="189" t="s">
        <v>1399</v>
      </c>
      <c r="S228" s="190"/>
      <c r="T228" s="189"/>
    </row>
    <row r="229" spans="1:20" s="146" customFormat="1" ht="144" customHeight="1">
      <c r="A229" s="187">
        <v>4</v>
      </c>
      <c r="B229" s="1338" t="s">
        <v>5351</v>
      </c>
      <c r="C229" s="1338"/>
      <c r="D229" s="190" t="s">
        <v>5066</v>
      </c>
      <c r="E229" s="187" t="s">
        <v>253</v>
      </c>
      <c r="F229" s="189">
        <v>8094</v>
      </c>
      <c r="G229" s="189"/>
      <c r="H229" s="189"/>
      <c r="I229" s="244"/>
      <c r="J229" s="187"/>
      <c r="K229" s="190"/>
      <c r="L229" s="187"/>
      <c r="M229" s="190"/>
      <c r="N229" s="190"/>
      <c r="O229" s="187"/>
      <c r="P229" s="190"/>
      <c r="Q229" s="190"/>
      <c r="R229" s="189" t="s">
        <v>1820</v>
      </c>
      <c r="S229" s="190" t="s">
        <v>5352</v>
      </c>
      <c r="T229" s="189"/>
    </row>
    <row r="230" spans="1:20" s="138" customFormat="1" ht="107.25" customHeight="1">
      <c r="A230" s="187">
        <v>5</v>
      </c>
      <c r="B230" s="1338" t="s">
        <v>5353</v>
      </c>
      <c r="C230" s="1338"/>
      <c r="D230" s="190" t="s">
        <v>5099</v>
      </c>
      <c r="E230" s="187" t="s">
        <v>253</v>
      </c>
      <c r="F230" s="189">
        <v>34400</v>
      </c>
      <c r="G230" s="189"/>
      <c r="H230" s="189"/>
      <c r="I230" s="244"/>
      <c r="J230" s="187"/>
      <c r="K230" s="190" t="s">
        <v>5524</v>
      </c>
      <c r="L230" s="187">
        <v>2019</v>
      </c>
      <c r="M230" s="190"/>
      <c r="N230" s="190"/>
      <c r="O230" s="187"/>
      <c r="P230" s="190"/>
      <c r="Q230" s="190"/>
      <c r="R230" s="189" t="s">
        <v>5354</v>
      </c>
      <c r="S230" s="190"/>
      <c r="T230" s="189"/>
    </row>
    <row r="231" spans="1:20" s="173" customFormat="1" ht="106.5" customHeight="1">
      <c r="A231" s="187">
        <v>6</v>
      </c>
      <c r="B231" s="1338" t="s">
        <v>4255</v>
      </c>
      <c r="C231" s="190" t="s">
        <v>2935</v>
      </c>
      <c r="D231" s="188" t="s">
        <v>2936</v>
      </c>
      <c r="E231" s="189" t="s">
        <v>883</v>
      </c>
      <c r="F231" s="189">
        <v>150000</v>
      </c>
      <c r="G231" s="189"/>
      <c r="H231" s="189"/>
      <c r="I231" s="189"/>
      <c r="J231" s="189"/>
      <c r="K231" s="188"/>
      <c r="L231" s="189"/>
      <c r="M231" s="188"/>
      <c r="N231" s="188" t="s">
        <v>4256</v>
      </c>
      <c r="O231" s="189" t="s">
        <v>4189</v>
      </c>
      <c r="P231" s="188"/>
      <c r="Q231" s="190" t="s">
        <v>4257</v>
      </c>
      <c r="R231" s="189" t="s">
        <v>1399</v>
      </c>
      <c r="S231" s="190" t="s">
        <v>5355</v>
      </c>
      <c r="T231" s="189"/>
    </row>
    <row r="232" spans="1:20" ht="126" customHeight="1">
      <c r="A232" s="187">
        <v>7</v>
      </c>
      <c r="B232" s="1338"/>
      <c r="C232" s="190" t="s">
        <v>2899</v>
      </c>
      <c r="D232" s="188" t="s">
        <v>4262</v>
      </c>
      <c r="E232" s="189" t="s">
        <v>883</v>
      </c>
      <c r="F232" s="189">
        <v>122973</v>
      </c>
      <c r="G232" s="189"/>
      <c r="H232" s="189"/>
      <c r="I232" s="189"/>
      <c r="J232" s="189"/>
      <c r="K232" s="188"/>
      <c r="L232" s="189"/>
      <c r="M232" s="188"/>
      <c r="N232" s="188"/>
      <c r="O232" s="189" t="s">
        <v>4189</v>
      </c>
      <c r="P232" s="188"/>
      <c r="Q232" s="188"/>
      <c r="R232" s="187" t="s">
        <v>1399</v>
      </c>
      <c r="S232" s="190" t="s">
        <v>4264</v>
      </c>
      <c r="T232" s="189"/>
    </row>
    <row r="233" spans="1:20" s="155" customFormat="1" ht="134.25" customHeight="1">
      <c r="A233" s="187">
        <v>8</v>
      </c>
      <c r="B233" s="1338"/>
      <c r="C233" s="190" t="s">
        <v>4266</v>
      </c>
      <c r="D233" s="190" t="s">
        <v>4267</v>
      </c>
      <c r="E233" s="189" t="s">
        <v>883</v>
      </c>
      <c r="F233" s="189">
        <v>44878</v>
      </c>
      <c r="G233" s="189"/>
      <c r="H233" s="189"/>
      <c r="I233" s="187"/>
      <c r="J233" s="187"/>
      <c r="K233" s="190"/>
      <c r="L233" s="189"/>
      <c r="M233" s="190"/>
      <c r="N233" s="188" t="s">
        <v>4256</v>
      </c>
      <c r="O233" s="189" t="s">
        <v>4189</v>
      </c>
      <c r="P233" s="190" t="s">
        <v>4268</v>
      </c>
      <c r="Q233" s="190" t="s">
        <v>4257</v>
      </c>
      <c r="R233" s="187" t="s">
        <v>1399</v>
      </c>
      <c r="S233" s="190" t="s">
        <v>5355</v>
      </c>
      <c r="T233" s="189"/>
    </row>
    <row r="234" spans="1:20" s="146" customFormat="1" ht="139.5" customHeight="1">
      <c r="A234" s="187">
        <v>9</v>
      </c>
      <c r="B234" s="1338"/>
      <c r="C234" s="190" t="s">
        <v>4269</v>
      </c>
      <c r="D234" s="190" t="s">
        <v>4270</v>
      </c>
      <c r="E234" s="189" t="s">
        <v>883</v>
      </c>
      <c r="F234" s="189">
        <v>39140</v>
      </c>
      <c r="G234" s="189"/>
      <c r="H234" s="189"/>
      <c r="I234" s="187"/>
      <c r="J234" s="187"/>
      <c r="K234" s="190"/>
      <c r="L234" s="189"/>
      <c r="M234" s="190"/>
      <c r="N234" s="188" t="s">
        <v>4256</v>
      </c>
      <c r="O234" s="189" t="s">
        <v>4189</v>
      </c>
      <c r="P234" s="190" t="s">
        <v>4268</v>
      </c>
      <c r="Q234" s="190" t="s">
        <v>4257</v>
      </c>
      <c r="R234" s="187" t="s">
        <v>1399</v>
      </c>
      <c r="S234" s="190" t="s">
        <v>5355</v>
      </c>
      <c r="T234" s="189"/>
    </row>
    <row r="235" spans="1:20" ht="137.25" customHeight="1">
      <c r="A235" s="187">
        <v>10</v>
      </c>
      <c r="B235" s="1338"/>
      <c r="C235" s="190" t="s">
        <v>4271</v>
      </c>
      <c r="D235" s="190" t="s">
        <v>4272</v>
      </c>
      <c r="E235" s="189" t="s">
        <v>883</v>
      </c>
      <c r="F235" s="189">
        <v>26298</v>
      </c>
      <c r="G235" s="189"/>
      <c r="H235" s="189"/>
      <c r="I235" s="187"/>
      <c r="J235" s="187"/>
      <c r="K235" s="190"/>
      <c r="L235" s="189"/>
      <c r="M235" s="190"/>
      <c r="N235" s="188" t="s">
        <v>4256</v>
      </c>
      <c r="O235" s="189" t="s">
        <v>4189</v>
      </c>
      <c r="P235" s="190" t="s">
        <v>4268</v>
      </c>
      <c r="Q235" s="190" t="s">
        <v>4257</v>
      </c>
      <c r="R235" s="187" t="s">
        <v>1399</v>
      </c>
      <c r="S235" s="190" t="s">
        <v>5355</v>
      </c>
      <c r="T235" s="189"/>
    </row>
    <row r="236" spans="1:20" s="155" customFormat="1" ht="139.5" customHeight="1">
      <c r="A236" s="187">
        <v>11</v>
      </c>
      <c r="B236" s="1338"/>
      <c r="C236" s="190" t="s">
        <v>4273</v>
      </c>
      <c r="D236" s="190" t="s">
        <v>4274</v>
      </c>
      <c r="E236" s="189" t="s">
        <v>883</v>
      </c>
      <c r="F236" s="189">
        <v>23844</v>
      </c>
      <c r="G236" s="189"/>
      <c r="H236" s="189"/>
      <c r="I236" s="187"/>
      <c r="J236" s="187"/>
      <c r="K236" s="190"/>
      <c r="L236" s="189"/>
      <c r="M236" s="190"/>
      <c r="N236" s="188" t="s">
        <v>4256</v>
      </c>
      <c r="O236" s="189" t="s">
        <v>4189</v>
      </c>
      <c r="P236" s="190" t="s">
        <v>4268</v>
      </c>
      <c r="Q236" s="190" t="s">
        <v>4257</v>
      </c>
      <c r="R236" s="187" t="s">
        <v>1399</v>
      </c>
      <c r="S236" s="190" t="s">
        <v>5355</v>
      </c>
      <c r="T236" s="189"/>
    </row>
    <row r="237" spans="1:20" ht="129" customHeight="1">
      <c r="A237" s="187">
        <v>12</v>
      </c>
      <c r="B237" s="1338"/>
      <c r="C237" s="190" t="s">
        <v>4275</v>
      </c>
      <c r="D237" s="190" t="s">
        <v>4276</v>
      </c>
      <c r="E237" s="189" t="s">
        <v>883</v>
      </c>
      <c r="F237" s="189">
        <v>10840</v>
      </c>
      <c r="G237" s="189"/>
      <c r="H237" s="189"/>
      <c r="I237" s="187"/>
      <c r="J237" s="187"/>
      <c r="K237" s="190"/>
      <c r="L237" s="189"/>
      <c r="M237" s="190"/>
      <c r="N237" s="188" t="s">
        <v>4256</v>
      </c>
      <c r="O237" s="189" t="s">
        <v>4189</v>
      </c>
      <c r="P237" s="190" t="s">
        <v>4268</v>
      </c>
      <c r="Q237" s="190" t="s">
        <v>4257</v>
      </c>
      <c r="R237" s="187" t="s">
        <v>1399</v>
      </c>
      <c r="S237" s="190" t="s">
        <v>5355</v>
      </c>
      <c r="T237" s="189"/>
    </row>
    <row r="238" spans="1:20" s="146" customFormat="1" ht="92.25" customHeight="1">
      <c r="A238" s="187">
        <v>13</v>
      </c>
      <c r="B238" s="1338"/>
      <c r="C238" s="190" t="s">
        <v>4279</v>
      </c>
      <c r="D238" s="190" t="s">
        <v>4280</v>
      </c>
      <c r="E238" s="189" t="s">
        <v>883</v>
      </c>
      <c r="F238" s="189">
        <v>2350</v>
      </c>
      <c r="G238" s="189"/>
      <c r="H238" s="189"/>
      <c r="I238" s="187"/>
      <c r="J238" s="187"/>
      <c r="K238" s="190"/>
      <c r="L238" s="187"/>
      <c r="M238" s="190"/>
      <c r="N238" s="190" t="s">
        <v>4281</v>
      </c>
      <c r="O238" s="187" t="s">
        <v>4189</v>
      </c>
      <c r="P238" s="190" t="s">
        <v>4282</v>
      </c>
      <c r="Q238" s="190"/>
      <c r="R238" s="187" t="s">
        <v>1399</v>
      </c>
      <c r="S238" s="190" t="s">
        <v>5356</v>
      </c>
      <c r="T238" s="189"/>
    </row>
    <row r="239" spans="1:20" ht="66.75" customHeight="1">
      <c r="A239" s="187">
        <v>14</v>
      </c>
      <c r="B239" s="1338" t="s">
        <v>5357</v>
      </c>
      <c r="C239" s="1338"/>
      <c r="D239" s="276" t="s">
        <v>5358</v>
      </c>
      <c r="E239" s="189" t="s">
        <v>253</v>
      </c>
      <c r="F239" s="277">
        <v>1800</v>
      </c>
      <c r="G239" s="277"/>
      <c r="H239" s="277"/>
      <c r="I239" s="277"/>
      <c r="J239" s="277"/>
      <c r="K239" s="276"/>
      <c r="L239" s="277"/>
      <c r="M239" s="276"/>
      <c r="N239" s="276"/>
      <c r="O239" s="277"/>
      <c r="P239" s="276"/>
      <c r="Q239" s="276"/>
      <c r="R239" s="189" t="s">
        <v>1399</v>
      </c>
      <c r="S239" s="190"/>
      <c r="T239" s="189"/>
    </row>
    <row r="240" spans="1:20" s="138" customFormat="1" ht="111.75" customHeight="1">
      <c r="A240" s="187">
        <v>15</v>
      </c>
      <c r="B240" s="1338" t="s">
        <v>5359</v>
      </c>
      <c r="C240" s="1338"/>
      <c r="D240" s="190" t="s">
        <v>5360</v>
      </c>
      <c r="E240" s="189" t="s">
        <v>253</v>
      </c>
      <c r="F240" s="189">
        <v>5320</v>
      </c>
      <c r="G240" s="189"/>
      <c r="H240" s="189"/>
      <c r="I240" s="187"/>
      <c r="J240" s="187"/>
      <c r="K240" s="190" t="s">
        <v>5524</v>
      </c>
      <c r="L240" s="208">
        <v>2019</v>
      </c>
      <c r="M240" s="209"/>
      <c r="N240" s="190" t="s">
        <v>441</v>
      </c>
      <c r="O240" s="187"/>
      <c r="P240" s="190"/>
      <c r="Q240" s="190"/>
      <c r="R240" s="189" t="s">
        <v>1399</v>
      </c>
      <c r="S240" s="190" t="s">
        <v>2804</v>
      </c>
      <c r="T240" s="189"/>
    </row>
    <row r="241" spans="1:20" ht="113.25" customHeight="1">
      <c r="A241" s="187">
        <v>16</v>
      </c>
      <c r="B241" s="1340" t="s">
        <v>5361</v>
      </c>
      <c r="C241" s="1341"/>
      <c r="D241" s="190" t="s">
        <v>5605</v>
      </c>
      <c r="E241" s="189">
        <v>2018</v>
      </c>
      <c r="F241" s="189">
        <v>921</v>
      </c>
      <c r="G241" s="189"/>
      <c r="H241" s="189"/>
      <c r="I241" s="244"/>
      <c r="J241" s="187"/>
      <c r="K241" s="190"/>
      <c r="L241" s="187"/>
      <c r="M241" s="190"/>
      <c r="N241" s="190"/>
      <c r="O241" s="187"/>
      <c r="P241" s="190"/>
      <c r="Q241" s="190"/>
      <c r="R241" s="189" t="s">
        <v>2894</v>
      </c>
      <c r="S241" s="190"/>
      <c r="T241" s="189"/>
    </row>
    <row r="242" spans="1:20" ht="116.25" customHeight="1">
      <c r="A242" s="187">
        <v>17</v>
      </c>
      <c r="B242" s="1338" t="s">
        <v>5363</v>
      </c>
      <c r="C242" s="1338"/>
      <c r="D242" s="188" t="s">
        <v>5364</v>
      </c>
      <c r="E242" s="189" t="s">
        <v>253</v>
      </c>
      <c r="F242" s="189">
        <v>73237</v>
      </c>
      <c r="G242" s="189"/>
      <c r="H242" s="189"/>
      <c r="I242" s="189"/>
      <c r="J242" s="189"/>
      <c r="K242" s="188"/>
      <c r="L242" s="208"/>
      <c r="M242" s="209"/>
      <c r="N242" s="188" t="s">
        <v>5365</v>
      </c>
      <c r="O242" s="189"/>
      <c r="P242" s="188"/>
      <c r="Q242" s="188"/>
      <c r="R242" s="189" t="s">
        <v>1083</v>
      </c>
      <c r="S242" s="190" t="s">
        <v>5366</v>
      </c>
      <c r="T242" s="215"/>
    </row>
    <row r="243" spans="1:20" ht="66" customHeight="1">
      <c r="A243" s="187">
        <v>18</v>
      </c>
      <c r="B243" s="1338" t="s">
        <v>5367</v>
      </c>
      <c r="C243" s="1338"/>
      <c r="D243" s="190" t="s">
        <v>5368</v>
      </c>
      <c r="E243" s="189" t="s">
        <v>253</v>
      </c>
      <c r="F243" s="189">
        <v>13150</v>
      </c>
      <c r="G243" s="189"/>
      <c r="H243" s="189"/>
      <c r="I243" s="244"/>
      <c r="J243" s="187"/>
      <c r="K243" s="190"/>
      <c r="L243" s="187"/>
      <c r="M243" s="190"/>
      <c r="N243" s="190"/>
      <c r="O243" s="187"/>
      <c r="P243" s="190"/>
      <c r="Q243" s="190"/>
      <c r="R243" s="187" t="s">
        <v>1083</v>
      </c>
      <c r="S243" s="190" t="s">
        <v>5369</v>
      </c>
      <c r="T243" s="189"/>
    </row>
    <row r="244" spans="1:20" ht="112.5" customHeight="1">
      <c r="A244" s="187">
        <v>19</v>
      </c>
      <c r="B244" s="1338" t="s">
        <v>5370</v>
      </c>
      <c r="C244" s="1338"/>
      <c r="D244" s="278" t="s">
        <v>5371</v>
      </c>
      <c r="E244" s="189" t="s">
        <v>253</v>
      </c>
      <c r="F244" s="189">
        <f>17320+6000</f>
        <v>23320</v>
      </c>
      <c r="G244" s="189"/>
      <c r="H244" s="189"/>
      <c r="I244" s="244"/>
      <c r="J244" s="187"/>
      <c r="K244" s="190"/>
      <c r="L244" s="187"/>
      <c r="M244" s="190"/>
      <c r="N244" s="190"/>
      <c r="O244" s="187"/>
      <c r="P244" s="190"/>
      <c r="Q244" s="190"/>
      <c r="R244" s="187" t="s">
        <v>1083</v>
      </c>
      <c r="S244" s="285" t="s">
        <v>5372</v>
      </c>
      <c r="T244" s="215"/>
    </row>
    <row r="245" spans="1:20" s="154" customFormat="1" ht="83.25" customHeight="1">
      <c r="A245" s="187">
        <v>20</v>
      </c>
      <c r="B245" s="1338" t="s">
        <v>5373</v>
      </c>
      <c r="C245" s="1338"/>
      <c r="D245" s="190" t="s">
        <v>5374</v>
      </c>
      <c r="E245" s="189" t="s">
        <v>253</v>
      </c>
      <c r="F245" s="189">
        <v>26165</v>
      </c>
      <c r="G245" s="189"/>
      <c r="H245" s="189"/>
      <c r="I245" s="244"/>
      <c r="J245" s="187"/>
      <c r="K245" s="190"/>
      <c r="L245" s="187"/>
      <c r="M245" s="190"/>
      <c r="N245" s="190"/>
      <c r="O245" s="187"/>
      <c r="P245" s="190"/>
      <c r="Q245" s="190"/>
      <c r="R245" s="187" t="s">
        <v>1083</v>
      </c>
      <c r="S245" s="190"/>
      <c r="T245" s="215"/>
    </row>
    <row r="246" spans="1:20" s="156" customFormat="1" ht="81" customHeight="1">
      <c r="A246" s="187">
        <v>21</v>
      </c>
      <c r="B246" s="1338" t="s">
        <v>2877</v>
      </c>
      <c r="C246" s="1338"/>
      <c r="D246" s="188" t="s">
        <v>5375</v>
      </c>
      <c r="E246" s="189" t="s">
        <v>253</v>
      </c>
      <c r="F246" s="189">
        <v>11729</v>
      </c>
      <c r="G246" s="189"/>
      <c r="H246" s="189"/>
      <c r="I246" s="189"/>
      <c r="J246" s="187"/>
      <c r="K246" s="209"/>
      <c r="L246" s="187"/>
      <c r="M246" s="223"/>
      <c r="N246" s="188"/>
      <c r="O246" s="215" t="s">
        <v>5087</v>
      </c>
      <c r="P246" s="188"/>
      <c r="Q246" s="188"/>
      <c r="R246" s="189" t="s">
        <v>1083</v>
      </c>
      <c r="S246" s="223"/>
      <c r="T246" s="215"/>
    </row>
    <row r="247" spans="1:20" s="156" customFormat="1" ht="81" customHeight="1">
      <c r="A247" s="187">
        <v>22</v>
      </c>
      <c r="B247" s="1338" t="s">
        <v>5376</v>
      </c>
      <c r="C247" s="1338"/>
      <c r="D247" s="188" t="s">
        <v>5377</v>
      </c>
      <c r="E247" s="189" t="s">
        <v>253</v>
      </c>
      <c r="F247" s="189">
        <v>15396</v>
      </c>
      <c r="G247" s="189"/>
      <c r="H247" s="189"/>
      <c r="I247" s="189"/>
      <c r="J247" s="187"/>
      <c r="K247" s="209"/>
      <c r="L247" s="187"/>
      <c r="M247" s="223"/>
      <c r="N247" s="188"/>
      <c r="O247" s="215" t="s">
        <v>5087</v>
      </c>
      <c r="P247" s="188"/>
      <c r="Q247" s="188"/>
      <c r="R247" s="189" t="s">
        <v>1083</v>
      </c>
      <c r="S247" s="223"/>
      <c r="T247" s="215"/>
    </row>
    <row r="248" spans="1:20" s="155" customFormat="1" ht="105.75" customHeight="1">
      <c r="A248" s="187">
        <v>23</v>
      </c>
      <c r="B248" s="1338" t="s">
        <v>5378</v>
      </c>
      <c r="C248" s="1338"/>
      <c r="D248" s="188" t="s">
        <v>5379</v>
      </c>
      <c r="E248" s="189" t="s">
        <v>253</v>
      </c>
      <c r="F248" s="189">
        <v>56430</v>
      </c>
      <c r="G248" s="189"/>
      <c r="H248" s="189"/>
      <c r="I248" s="189"/>
      <c r="J248" s="189"/>
      <c r="K248" s="188"/>
      <c r="L248" s="208"/>
      <c r="M248" s="209"/>
      <c r="N248" s="188"/>
      <c r="O248" s="189"/>
      <c r="P248" s="188"/>
      <c r="Q248" s="188"/>
      <c r="R248" s="189" t="s">
        <v>1083</v>
      </c>
      <c r="S248" s="190" t="s">
        <v>5380</v>
      </c>
      <c r="T248" s="215"/>
    </row>
    <row r="249" spans="1:20" s="155" customFormat="1" ht="104.25" customHeight="1">
      <c r="A249" s="187">
        <v>24</v>
      </c>
      <c r="B249" s="1338" t="s">
        <v>2918</v>
      </c>
      <c r="C249" s="1338"/>
      <c r="D249" s="188" t="s">
        <v>2919</v>
      </c>
      <c r="E249" s="189" t="s">
        <v>253</v>
      </c>
      <c r="F249" s="189">
        <v>21180.050640000001</v>
      </c>
      <c r="G249" s="189"/>
      <c r="H249" s="189"/>
      <c r="I249" s="189"/>
      <c r="J249" s="189"/>
      <c r="K249" s="188"/>
      <c r="L249" s="208"/>
      <c r="M249" s="209"/>
      <c r="N249" s="188" t="s">
        <v>441</v>
      </c>
      <c r="O249" s="189"/>
      <c r="P249" s="188"/>
      <c r="Q249" s="188"/>
      <c r="R249" s="187" t="s">
        <v>1083</v>
      </c>
      <c r="S249" s="190" t="s">
        <v>5381</v>
      </c>
      <c r="T249" s="189"/>
    </row>
    <row r="250" spans="1:20" s="155" customFormat="1" ht="63.75" customHeight="1">
      <c r="A250" s="187">
        <v>25</v>
      </c>
      <c r="B250" s="1338" t="s">
        <v>5382</v>
      </c>
      <c r="C250" s="1338"/>
      <c r="D250" s="188" t="s">
        <v>5383</v>
      </c>
      <c r="E250" s="189" t="s">
        <v>253</v>
      </c>
      <c r="F250" s="189">
        <v>19000</v>
      </c>
      <c r="G250" s="189"/>
      <c r="H250" s="189"/>
      <c r="I250" s="189"/>
      <c r="J250" s="189"/>
      <c r="K250" s="188"/>
      <c r="L250" s="208"/>
      <c r="M250" s="209"/>
      <c r="N250" s="188" t="s">
        <v>441</v>
      </c>
      <c r="O250" s="189"/>
      <c r="P250" s="188"/>
      <c r="Q250" s="188"/>
      <c r="R250" s="189" t="s">
        <v>1083</v>
      </c>
      <c r="S250" s="190"/>
      <c r="T250" s="189"/>
    </row>
    <row r="251" spans="1:20" s="155" customFormat="1" ht="73.5" customHeight="1">
      <c r="A251" s="187">
        <v>26</v>
      </c>
      <c r="B251" s="1338" t="s">
        <v>5384</v>
      </c>
      <c r="C251" s="1338"/>
      <c r="D251" s="188" t="s">
        <v>5385</v>
      </c>
      <c r="E251" s="189" t="s">
        <v>253</v>
      </c>
      <c r="F251" s="189">
        <v>18560</v>
      </c>
      <c r="G251" s="189"/>
      <c r="H251" s="189"/>
      <c r="I251" s="189"/>
      <c r="J251" s="189"/>
      <c r="K251" s="188"/>
      <c r="L251" s="208"/>
      <c r="M251" s="209"/>
      <c r="N251" s="188" t="s">
        <v>5386</v>
      </c>
      <c r="O251" s="189"/>
      <c r="P251" s="188"/>
      <c r="Q251" s="188"/>
      <c r="R251" s="189" t="s">
        <v>1083</v>
      </c>
      <c r="S251" s="190"/>
      <c r="T251" s="189"/>
    </row>
    <row r="252" spans="1:20" s="155" customFormat="1" ht="100.5" customHeight="1">
      <c r="A252" s="187">
        <v>27</v>
      </c>
      <c r="B252" s="1338" t="s">
        <v>2896</v>
      </c>
      <c r="C252" s="1338"/>
      <c r="D252" s="190" t="s">
        <v>2897</v>
      </c>
      <c r="E252" s="189" t="s">
        <v>253</v>
      </c>
      <c r="F252" s="189">
        <v>11220</v>
      </c>
      <c r="G252" s="189"/>
      <c r="H252" s="189"/>
      <c r="I252" s="189"/>
      <c r="J252" s="189"/>
      <c r="K252" s="188"/>
      <c r="L252" s="208"/>
      <c r="M252" s="209"/>
      <c r="N252" s="188" t="s">
        <v>441</v>
      </c>
      <c r="O252" s="189"/>
      <c r="P252" s="188"/>
      <c r="Q252" s="188"/>
      <c r="R252" s="187" t="s">
        <v>1083</v>
      </c>
      <c r="S252" s="190" t="s">
        <v>5387</v>
      </c>
      <c r="T252" s="189"/>
    </row>
    <row r="253" spans="1:20" s="155" customFormat="1" ht="69.75" customHeight="1">
      <c r="A253" s="187">
        <v>28</v>
      </c>
      <c r="B253" s="1338" t="s">
        <v>5388</v>
      </c>
      <c r="C253" s="1338"/>
      <c r="D253" s="188" t="s">
        <v>5389</v>
      </c>
      <c r="E253" s="189" t="s">
        <v>253</v>
      </c>
      <c r="F253" s="189">
        <v>7200</v>
      </c>
      <c r="G253" s="189"/>
      <c r="H253" s="189"/>
      <c r="I253" s="189"/>
      <c r="J253" s="189"/>
      <c r="K253" s="188"/>
      <c r="L253" s="208"/>
      <c r="M253" s="209"/>
      <c r="N253" s="188" t="s">
        <v>441</v>
      </c>
      <c r="O253" s="189"/>
      <c r="P253" s="188"/>
      <c r="Q253" s="188"/>
      <c r="R253" s="189" t="s">
        <v>1083</v>
      </c>
      <c r="S253" s="190"/>
      <c r="T253" s="189"/>
    </row>
    <row r="254" spans="1:20" s="155" customFormat="1" ht="81.75" customHeight="1">
      <c r="A254" s="187">
        <v>29</v>
      </c>
      <c r="B254" s="1338" t="s">
        <v>5390</v>
      </c>
      <c r="C254" s="1338"/>
      <c r="D254" s="188" t="s">
        <v>5391</v>
      </c>
      <c r="E254" s="189" t="s">
        <v>253</v>
      </c>
      <c r="F254" s="189">
        <v>700</v>
      </c>
      <c r="G254" s="189"/>
      <c r="H254" s="189"/>
      <c r="I254" s="189"/>
      <c r="J254" s="189"/>
      <c r="K254" s="188"/>
      <c r="L254" s="208"/>
      <c r="M254" s="209"/>
      <c r="N254" s="188" t="s">
        <v>441</v>
      </c>
      <c r="O254" s="189"/>
      <c r="P254" s="188"/>
      <c r="Q254" s="188"/>
      <c r="R254" s="189" t="s">
        <v>1083</v>
      </c>
      <c r="S254" s="190" t="s">
        <v>5392</v>
      </c>
      <c r="T254" s="189"/>
    </row>
    <row r="255" spans="1:20" s="174" customFormat="1" ht="82.5" customHeight="1">
      <c r="A255" s="187">
        <v>30</v>
      </c>
      <c r="B255" s="1337" t="s">
        <v>5393</v>
      </c>
      <c r="C255" s="1337"/>
      <c r="D255" s="190" t="s">
        <v>5394</v>
      </c>
      <c r="E255" s="189" t="s">
        <v>253</v>
      </c>
      <c r="F255" s="189"/>
      <c r="G255" s="189"/>
      <c r="H255" s="189"/>
      <c r="I255" s="215"/>
      <c r="J255" s="215"/>
      <c r="K255" s="223"/>
      <c r="L255" s="187"/>
      <c r="M255" s="223"/>
      <c r="N255" s="223"/>
      <c r="O255" s="215"/>
      <c r="P255" s="188"/>
      <c r="Q255" s="188"/>
      <c r="R255" s="189" t="s">
        <v>1083</v>
      </c>
      <c r="S255" s="223"/>
      <c r="T255" s="189"/>
    </row>
    <row r="256" spans="1:20" s="154" customFormat="1" ht="80.25" customHeight="1">
      <c r="A256" s="187">
        <v>31</v>
      </c>
      <c r="B256" s="1338" t="s">
        <v>2927</v>
      </c>
      <c r="C256" s="1338"/>
      <c r="D256" s="190" t="s">
        <v>2928</v>
      </c>
      <c r="E256" s="189" t="s">
        <v>253</v>
      </c>
      <c r="F256" s="189">
        <v>900</v>
      </c>
      <c r="G256" s="189"/>
      <c r="H256" s="189"/>
      <c r="I256" s="187"/>
      <c r="J256" s="187"/>
      <c r="K256" s="190"/>
      <c r="L256" s="208"/>
      <c r="M256" s="209"/>
      <c r="N256" s="190" t="s">
        <v>441</v>
      </c>
      <c r="O256" s="187"/>
      <c r="P256" s="190"/>
      <c r="Q256" s="190"/>
      <c r="R256" s="189" t="s">
        <v>1083</v>
      </c>
      <c r="S256" s="190"/>
      <c r="T256" s="189"/>
    </row>
    <row r="257" spans="1:20" s="149" customFormat="1" ht="105" customHeight="1">
      <c r="A257" s="187">
        <v>32</v>
      </c>
      <c r="B257" s="1337" t="s">
        <v>5395</v>
      </c>
      <c r="C257" s="1337"/>
      <c r="D257" s="188" t="s">
        <v>5396</v>
      </c>
      <c r="E257" s="189" t="s">
        <v>253</v>
      </c>
      <c r="F257" s="189">
        <v>1862</v>
      </c>
      <c r="G257" s="189"/>
      <c r="H257" s="189"/>
      <c r="I257" s="187"/>
      <c r="J257" s="187"/>
      <c r="K257" s="190"/>
      <c r="L257" s="221"/>
      <c r="M257" s="190" t="s">
        <v>5183</v>
      </c>
      <c r="N257" s="190" t="s">
        <v>441</v>
      </c>
      <c r="O257" s="187" t="s">
        <v>3820</v>
      </c>
      <c r="P257" s="188" t="s">
        <v>5021</v>
      </c>
      <c r="Q257" s="188"/>
      <c r="R257" s="189" t="s">
        <v>1083</v>
      </c>
      <c r="S257" s="190" t="s">
        <v>5397</v>
      </c>
      <c r="T257" s="215"/>
    </row>
    <row r="258" spans="1:20" ht="111.75" customHeight="1">
      <c r="A258" s="187">
        <v>33</v>
      </c>
      <c r="B258" s="1340" t="s">
        <v>5398</v>
      </c>
      <c r="C258" s="1341"/>
      <c r="D258" s="190" t="s">
        <v>5399</v>
      </c>
      <c r="E258" s="189" t="s">
        <v>88</v>
      </c>
      <c r="F258" s="189">
        <f>(825*24+1000*32+1325*30+1300*30)*700/10000</f>
        <v>9138.5</v>
      </c>
      <c r="G258" s="189"/>
      <c r="H258" s="189"/>
      <c r="I258" s="244"/>
      <c r="J258" s="187"/>
      <c r="K258" s="190"/>
      <c r="L258" s="187"/>
      <c r="M258" s="190"/>
      <c r="N258" s="190"/>
      <c r="O258" s="187"/>
      <c r="P258" s="190"/>
      <c r="Q258" s="190"/>
      <c r="R258" s="189" t="s">
        <v>1194</v>
      </c>
      <c r="S258" s="190"/>
      <c r="T258" s="189"/>
    </row>
    <row r="259" spans="1:20" ht="111.75" customHeight="1">
      <c r="A259" s="187">
        <v>34</v>
      </c>
      <c r="B259" s="1340" t="s">
        <v>5400</v>
      </c>
      <c r="C259" s="1341"/>
      <c r="D259" s="190" t="s">
        <v>5401</v>
      </c>
      <c r="E259" s="189" t="s">
        <v>253</v>
      </c>
      <c r="F259" s="189">
        <f>(1928*32+1045*30+1500*35)*700/10000</f>
        <v>10188.219999999999</v>
      </c>
      <c r="G259" s="189"/>
      <c r="H259" s="189"/>
      <c r="I259" s="244"/>
      <c r="J259" s="187"/>
      <c r="K259" s="190"/>
      <c r="L259" s="187"/>
      <c r="M259" s="190"/>
      <c r="N259" s="190"/>
      <c r="O259" s="187"/>
      <c r="P259" s="190"/>
      <c r="Q259" s="190"/>
      <c r="R259" s="189" t="s">
        <v>1194</v>
      </c>
      <c r="S259" s="190"/>
      <c r="T259" s="189"/>
    </row>
    <row r="260" spans="1:20" s="175" customFormat="1" ht="97.5" customHeight="1">
      <c r="A260" s="187">
        <v>35</v>
      </c>
      <c r="B260" s="1337" t="s">
        <v>5402</v>
      </c>
      <c r="C260" s="1337"/>
      <c r="D260" s="188" t="s">
        <v>5403</v>
      </c>
      <c r="E260" s="189" t="s">
        <v>253</v>
      </c>
      <c r="F260" s="189">
        <v>167000</v>
      </c>
      <c r="G260" s="189"/>
      <c r="H260" s="189"/>
      <c r="I260" s="244"/>
      <c r="J260" s="187"/>
      <c r="K260" s="190"/>
      <c r="L260" s="187"/>
      <c r="M260" s="190"/>
      <c r="N260" s="190"/>
      <c r="O260" s="187"/>
      <c r="P260" s="190"/>
      <c r="Q260" s="190"/>
      <c r="R260" s="189" t="s">
        <v>1194</v>
      </c>
      <c r="S260" s="190"/>
      <c r="T260" s="189"/>
    </row>
    <row r="261" spans="1:20" ht="73.5" customHeight="1">
      <c r="A261" s="187">
        <v>36</v>
      </c>
      <c r="B261" s="1337" t="s">
        <v>5404</v>
      </c>
      <c r="C261" s="1337"/>
      <c r="D261" s="188" t="s">
        <v>5405</v>
      </c>
      <c r="E261" s="189" t="s">
        <v>253</v>
      </c>
      <c r="F261" s="189">
        <v>2724</v>
      </c>
      <c r="G261" s="189"/>
      <c r="H261" s="189"/>
      <c r="I261" s="244"/>
      <c r="J261" s="187"/>
      <c r="K261" s="190"/>
      <c r="L261" s="187"/>
      <c r="M261" s="190"/>
      <c r="N261" s="190"/>
      <c r="O261" s="187"/>
      <c r="P261" s="190"/>
      <c r="Q261" s="190"/>
      <c r="R261" s="189" t="s">
        <v>1194</v>
      </c>
      <c r="S261" s="190"/>
      <c r="T261" s="189"/>
    </row>
    <row r="262" spans="1:20" ht="77.25" customHeight="1">
      <c r="A262" s="187">
        <v>37</v>
      </c>
      <c r="B262" s="1337" t="s">
        <v>5406</v>
      </c>
      <c r="C262" s="1337"/>
      <c r="D262" s="188" t="s">
        <v>5405</v>
      </c>
      <c r="E262" s="189" t="s">
        <v>253</v>
      </c>
      <c r="F262" s="189">
        <v>5134</v>
      </c>
      <c r="G262" s="189"/>
      <c r="H262" s="189"/>
      <c r="I262" s="244"/>
      <c r="J262" s="187"/>
      <c r="K262" s="190"/>
      <c r="L262" s="187"/>
      <c r="M262" s="190"/>
      <c r="N262" s="190"/>
      <c r="O262" s="187"/>
      <c r="P262" s="190"/>
      <c r="Q262" s="190"/>
      <c r="R262" s="189" t="s">
        <v>1194</v>
      </c>
      <c r="S262" s="190"/>
      <c r="T262" s="189"/>
    </row>
    <row r="263" spans="1:20" ht="56.25" customHeight="1">
      <c r="A263" s="187">
        <v>38</v>
      </c>
      <c r="B263" s="1337" t="s">
        <v>5407</v>
      </c>
      <c r="C263" s="1337"/>
      <c r="D263" s="188" t="s">
        <v>5408</v>
      </c>
      <c r="E263" s="189" t="s">
        <v>253</v>
      </c>
      <c r="F263" s="189">
        <v>7087</v>
      </c>
      <c r="G263" s="189"/>
      <c r="H263" s="189"/>
      <c r="I263" s="244"/>
      <c r="J263" s="187"/>
      <c r="K263" s="190"/>
      <c r="L263" s="187"/>
      <c r="M263" s="190"/>
      <c r="N263" s="190"/>
      <c r="O263" s="187"/>
      <c r="P263" s="190"/>
      <c r="Q263" s="190"/>
      <c r="R263" s="189" t="s">
        <v>1194</v>
      </c>
      <c r="S263" s="190"/>
      <c r="T263" s="189"/>
    </row>
    <row r="264" spans="1:20" s="138" customFormat="1" ht="61.5" customHeight="1">
      <c r="A264" s="187">
        <v>39</v>
      </c>
      <c r="B264" s="1338" t="s">
        <v>5409</v>
      </c>
      <c r="C264" s="1338"/>
      <c r="D264" s="188"/>
      <c r="E264" s="189" t="s">
        <v>253</v>
      </c>
      <c r="F264" s="189"/>
      <c r="G264" s="189"/>
      <c r="H264" s="189"/>
      <c r="I264" s="189"/>
      <c r="J264" s="189"/>
      <c r="K264" s="188"/>
      <c r="L264" s="208"/>
      <c r="M264" s="209"/>
      <c r="N264" s="188"/>
      <c r="O264" s="189"/>
      <c r="P264" s="188"/>
      <c r="Q264" s="188"/>
      <c r="R264" s="189" t="s">
        <v>1194</v>
      </c>
      <c r="S264" s="188"/>
      <c r="T264" s="189"/>
    </row>
    <row r="265" spans="1:20" s="133" customFormat="1" ht="67.5" customHeight="1">
      <c r="A265" s="187">
        <v>40</v>
      </c>
      <c r="B265" s="1338" t="s">
        <v>5410</v>
      </c>
      <c r="C265" s="1338"/>
      <c r="D265" s="188" t="s">
        <v>5411</v>
      </c>
      <c r="E265" s="189" t="s">
        <v>253</v>
      </c>
      <c r="F265" s="189">
        <v>8000</v>
      </c>
      <c r="G265" s="189"/>
      <c r="H265" s="189"/>
      <c r="I265" s="189"/>
      <c r="J265" s="189"/>
      <c r="K265" s="188"/>
      <c r="L265" s="189"/>
      <c r="M265" s="188" t="s">
        <v>5412</v>
      </c>
      <c r="N265" s="189" t="s">
        <v>441</v>
      </c>
      <c r="O265" s="189" t="s">
        <v>5413</v>
      </c>
      <c r="P265" s="205" t="s">
        <v>5414</v>
      </c>
      <c r="Q265" s="205"/>
      <c r="R265" s="189" t="s">
        <v>1556</v>
      </c>
      <c r="S265" s="205"/>
      <c r="T265" s="189"/>
    </row>
    <row r="266" spans="1:20" s="133" customFormat="1" ht="69.75" customHeight="1">
      <c r="A266" s="187">
        <v>41</v>
      </c>
      <c r="B266" s="1338" t="s">
        <v>5415</v>
      </c>
      <c r="C266" s="1338"/>
      <c r="D266" s="188" t="s">
        <v>5416</v>
      </c>
      <c r="E266" s="189" t="s">
        <v>233</v>
      </c>
      <c r="F266" s="189">
        <v>700</v>
      </c>
      <c r="G266" s="189"/>
      <c r="H266" s="189"/>
      <c r="I266" s="189"/>
      <c r="J266" s="189"/>
      <c r="K266" s="188"/>
      <c r="L266" s="189"/>
      <c r="M266" s="189" t="s">
        <v>5417</v>
      </c>
      <c r="N266" s="189" t="s">
        <v>441</v>
      </c>
      <c r="O266" s="189" t="s">
        <v>5418</v>
      </c>
      <c r="P266" s="205" t="s">
        <v>5419</v>
      </c>
      <c r="Q266" s="246"/>
      <c r="R266" s="189" t="s">
        <v>1556</v>
      </c>
      <c r="S266" s="246"/>
      <c r="T266" s="189"/>
    </row>
    <row r="267" spans="1:20" s="133" customFormat="1" ht="73.5" customHeight="1">
      <c r="A267" s="187">
        <v>42</v>
      </c>
      <c r="B267" s="1337" t="s">
        <v>5420</v>
      </c>
      <c r="C267" s="1337"/>
      <c r="D267" s="188" t="s">
        <v>5421</v>
      </c>
      <c r="E267" s="189" t="s">
        <v>253</v>
      </c>
      <c r="F267" s="189">
        <v>400</v>
      </c>
      <c r="G267" s="189"/>
      <c r="H267" s="189"/>
      <c r="I267" s="189"/>
      <c r="J267" s="189"/>
      <c r="K267" s="188"/>
      <c r="L267" s="189"/>
      <c r="M267" s="189" t="s">
        <v>5422</v>
      </c>
      <c r="N267" s="189" t="s">
        <v>441</v>
      </c>
      <c r="O267" s="189" t="s">
        <v>5423</v>
      </c>
      <c r="P267" s="205" t="s">
        <v>5424</v>
      </c>
      <c r="Q267" s="205" t="s">
        <v>5425</v>
      </c>
      <c r="R267" s="189" t="s">
        <v>1556</v>
      </c>
      <c r="S267" s="246"/>
      <c r="T267" s="189"/>
    </row>
    <row r="268" spans="1:20" s="133" customFormat="1" ht="117.75" customHeight="1">
      <c r="A268" s="187">
        <v>43</v>
      </c>
      <c r="B268" s="1338" t="s">
        <v>5426</v>
      </c>
      <c r="C268" s="1338"/>
      <c r="D268" s="188" t="s">
        <v>5427</v>
      </c>
      <c r="E268" s="189" t="s">
        <v>253</v>
      </c>
      <c r="F268" s="189">
        <v>300</v>
      </c>
      <c r="G268" s="189"/>
      <c r="H268" s="189"/>
      <c r="I268" s="189"/>
      <c r="J268" s="189"/>
      <c r="K268" s="188"/>
      <c r="L268" s="189"/>
      <c r="M268" s="188" t="s">
        <v>5428</v>
      </c>
      <c r="N268" s="189" t="s">
        <v>4256</v>
      </c>
      <c r="O268" s="188" t="s">
        <v>5429</v>
      </c>
      <c r="P268" s="188" t="s">
        <v>5430</v>
      </c>
      <c r="Q268" s="188"/>
      <c r="R268" s="189" t="s">
        <v>1556</v>
      </c>
      <c r="S268" s="188"/>
      <c r="T268" s="189"/>
    </row>
  </sheetData>
  <protectedRanges>
    <protectedRange sqref="R87 R210" name="区域1_9_2_2_1_1"/>
    <protectedRange sqref="R83:R84" name="区域1_9_2_2_1_1_1"/>
    <protectedRange sqref="R208" name="区域1_9_2_2_1_1_2"/>
    <protectedRange sqref="R209" name="区域1_9_2_2_1_1_3"/>
    <protectedRange sqref="K222" name="区域1_9_1"/>
  </protectedRanges>
  <mergeCells count="272">
    <mergeCell ref="B10:C10"/>
    <mergeCell ref="B11:C11"/>
    <mergeCell ref="B12:C12"/>
    <mergeCell ref="B13:C13"/>
    <mergeCell ref="B14:C14"/>
    <mergeCell ref="B15:C15"/>
    <mergeCell ref="A1:T1"/>
    <mergeCell ref="B5:C5"/>
    <mergeCell ref="B6:C6"/>
    <mergeCell ref="B7:C7"/>
    <mergeCell ref="B8:C8"/>
    <mergeCell ref="B9:C9"/>
    <mergeCell ref="E3:E4"/>
    <mergeCell ref="H3:H4"/>
    <mergeCell ref="M3:M4"/>
    <mergeCell ref="Q3:Q4"/>
    <mergeCell ref="T3:T4"/>
    <mergeCell ref="B3:C4"/>
    <mergeCell ref="D3:D4"/>
    <mergeCell ref="R3:R4"/>
    <mergeCell ref="B26:C26"/>
    <mergeCell ref="B27:C27"/>
    <mergeCell ref="B28:C28"/>
    <mergeCell ref="B32:C32"/>
    <mergeCell ref="B33:C33"/>
    <mergeCell ref="B34:C34"/>
    <mergeCell ref="B16:C16"/>
    <mergeCell ref="B17:C17"/>
    <mergeCell ref="B18:C18"/>
    <mergeCell ref="B23:C23"/>
    <mergeCell ref="B24:C24"/>
    <mergeCell ref="B25:C25"/>
    <mergeCell ref="C30:C31"/>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7:C77"/>
    <mergeCell ref="B78:C78"/>
    <mergeCell ref="B79:C79"/>
    <mergeCell ref="B82:C82"/>
    <mergeCell ref="B88:C88"/>
    <mergeCell ref="B89:C89"/>
    <mergeCell ref="B71:C71"/>
    <mergeCell ref="B72:C72"/>
    <mergeCell ref="B73:C73"/>
    <mergeCell ref="B74:C74"/>
    <mergeCell ref="B75:C75"/>
    <mergeCell ref="B76:C76"/>
    <mergeCell ref="B97:C97"/>
    <mergeCell ref="B98:C98"/>
    <mergeCell ref="B100:C100"/>
    <mergeCell ref="B101:C101"/>
    <mergeCell ref="B102:D102"/>
    <mergeCell ref="B103:C103"/>
    <mergeCell ref="B91:D91"/>
    <mergeCell ref="B92:C92"/>
    <mergeCell ref="B93:D93"/>
    <mergeCell ref="B94:C94"/>
    <mergeCell ref="B95:C95"/>
    <mergeCell ref="B96:C96"/>
    <mergeCell ref="B110:C110"/>
    <mergeCell ref="B111:C111"/>
    <mergeCell ref="B112:C112"/>
    <mergeCell ref="B113:C113"/>
    <mergeCell ref="B114:D114"/>
    <mergeCell ref="B115:C115"/>
    <mergeCell ref="B104:D104"/>
    <mergeCell ref="B105:C105"/>
    <mergeCell ref="B106:C106"/>
    <mergeCell ref="B107:C107"/>
    <mergeCell ref="B108:C108"/>
    <mergeCell ref="B109:C109"/>
    <mergeCell ref="B124:C124"/>
    <mergeCell ref="B125:D125"/>
    <mergeCell ref="B126:C126"/>
    <mergeCell ref="B127:C127"/>
    <mergeCell ref="B128:C128"/>
    <mergeCell ref="B129:C129"/>
    <mergeCell ref="B116:C116"/>
    <mergeCell ref="B117:C117"/>
    <mergeCell ref="B118:C118"/>
    <mergeCell ref="B121:C121"/>
    <mergeCell ref="B122:C122"/>
    <mergeCell ref="B123:D123"/>
    <mergeCell ref="B136:C136"/>
    <mergeCell ref="B137:C137"/>
    <mergeCell ref="B138:C138"/>
    <mergeCell ref="B139:C139"/>
    <mergeCell ref="B140:C140"/>
    <mergeCell ref="B141:D141"/>
    <mergeCell ref="B130:C130"/>
    <mergeCell ref="B131:C131"/>
    <mergeCell ref="B132:C132"/>
    <mergeCell ref="B133:C133"/>
    <mergeCell ref="B134:C134"/>
    <mergeCell ref="B135:D135"/>
    <mergeCell ref="B148:C148"/>
    <mergeCell ref="B149:C149"/>
    <mergeCell ref="B150:C150"/>
    <mergeCell ref="B151:C151"/>
    <mergeCell ref="B152:C152"/>
    <mergeCell ref="B153:C153"/>
    <mergeCell ref="B142:C142"/>
    <mergeCell ref="B143:D143"/>
    <mergeCell ref="B144:C144"/>
    <mergeCell ref="B145:C145"/>
    <mergeCell ref="B146:C146"/>
    <mergeCell ref="B147:C147"/>
    <mergeCell ref="B161:C161"/>
    <mergeCell ref="B162:C162"/>
    <mergeCell ref="B163:C163"/>
    <mergeCell ref="B164:C164"/>
    <mergeCell ref="B165:C165"/>
    <mergeCell ref="B166:C166"/>
    <mergeCell ref="B154:C154"/>
    <mergeCell ref="B155:C155"/>
    <mergeCell ref="B156:C156"/>
    <mergeCell ref="B157:C157"/>
    <mergeCell ref="B159:C159"/>
    <mergeCell ref="B160:C160"/>
    <mergeCell ref="B197:B199"/>
    <mergeCell ref="B177:C177"/>
    <mergeCell ref="B178:C178"/>
    <mergeCell ref="B180:C180"/>
    <mergeCell ref="B181:C181"/>
    <mergeCell ref="B182:C182"/>
    <mergeCell ref="B183:C183"/>
    <mergeCell ref="B167:C167"/>
    <mergeCell ref="B168:C168"/>
    <mergeCell ref="B169:C169"/>
    <mergeCell ref="B174:C174"/>
    <mergeCell ref="B175:C175"/>
    <mergeCell ref="B176:C176"/>
    <mergeCell ref="B170:B173"/>
    <mergeCell ref="B194:C194"/>
    <mergeCell ref="B195:C195"/>
    <mergeCell ref="B196:C196"/>
    <mergeCell ref="B184:C184"/>
    <mergeCell ref="B185:C185"/>
    <mergeCell ref="B186:C186"/>
    <mergeCell ref="B187:C187"/>
    <mergeCell ref="B189:C189"/>
    <mergeCell ref="B190:C190"/>
    <mergeCell ref="B239:C239"/>
    <mergeCell ref="B240:C240"/>
    <mergeCell ref="B241:C241"/>
    <mergeCell ref="B242:C242"/>
    <mergeCell ref="B243:C243"/>
    <mergeCell ref="B220:C220"/>
    <mergeCell ref="B225:C225"/>
    <mergeCell ref="B226:C226"/>
    <mergeCell ref="B227:C227"/>
    <mergeCell ref="B228:C228"/>
    <mergeCell ref="B229:C229"/>
    <mergeCell ref="B221:C224"/>
    <mergeCell ref="B231:B238"/>
    <mergeCell ref="B252:C252"/>
    <mergeCell ref="B253:C253"/>
    <mergeCell ref="B254:C254"/>
    <mergeCell ref="B255:C255"/>
    <mergeCell ref="B244:C244"/>
    <mergeCell ref="B245:C245"/>
    <mergeCell ref="B246:C246"/>
    <mergeCell ref="B247:C247"/>
    <mergeCell ref="B248:C248"/>
    <mergeCell ref="B249:C249"/>
    <mergeCell ref="B268:C268"/>
    <mergeCell ref="A3:A4"/>
    <mergeCell ref="A30:A31"/>
    <mergeCell ref="A221:A224"/>
    <mergeCell ref="B19:B22"/>
    <mergeCell ref="B29:B31"/>
    <mergeCell ref="B80:B81"/>
    <mergeCell ref="B83:B84"/>
    <mergeCell ref="B85:B87"/>
    <mergeCell ref="B119:B120"/>
    <mergeCell ref="B262:C262"/>
    <mergeCell ref="B263:C263"/>
    <mergeCell ref="B264:C264"/>
    <mergeCell ref="B265:C265"/>
    <mergeCell ref="B266:C266"/>
    <mergeCell ref="B267:C267"/>
    <mergeCell ref="B256:C256"/>
    <mergeCell ref="B257:C257"/>
    <mergeCell ref="B258:C258"/>
    <mergeCell ref="B259:C259"/>
    <mergeCell ref="B260:C260"/>
    <mergeCell ref="B261:C261"/>
    <mergeCell ref="B250:C250"/>
    <mergeCell ref="B251:C251"/>
    <mergeCell ref="D30:D31"/>
    <mergeCell ref="D170:D173"/>
    <mergeCell ref="B230:C230"/>
    <mergeCell ref="B214:C214"/>
    <mergeCell ref="B215:D215"/>
    <mergeCell ref="B216:C216"/>
    <mergeCell ref="B217:C217"/>
    <mergeCell ref="B218:C218"/>
    <mergeCell ref="B219:D219"/>
    <mergeCell ref="B207:C207"/>
    <mergeCell ref="B208:C208"/>
    <mergeCell ref="B209:C209"/>
    <mergeCell ref="B210:C210"/>
    <mergeCell ref="B212:C212"/>
    <mergeCell ref="B213:C213"/>
    <mergeCell ref="B201:C201"/>
    <mergeCell ref="B202:C202"/>
    <mergeCell ref="B203:C203"/>
    <mergeCell ref="B204:C204"/>
    <mergeCell ref="B205:C205"/>
    <mergeCell ref="B206:D206"/>
    <mergeCell ref="B191:C191"/>
    <mergeCell ref="B192:C192"/>
    <mergeCell ref="B193:C193"/>
    <mergeCell ref="R170:R173"/>
    <mergeCell ref="S3:S4"/>
    <mergeCell ref="S129:S133"/>
    <mergeCell ref="S170:S173"/>
    <mergeCell ref="M170:M173"/>
    <mergeCell ref="N3:N4"/>
    <mergeCell ref="N170:N173"/>
    <mergeCell ref="O3:O4"/>
    <mergeCell ref="O170:O173"/>
    <mergeCell ref="P3:P4"/>
    <mergeCell ref="P170:P173"/>
    <mergeCell ref="H170:H173"/>
    <mergeCell ref="I170:I173"/>
    <mergeCell ref="J170:J173"/>
    <mergeCell ref="K3:K4"/>
    <mergeCell ref="K170:K173"/>
    <mergeCell ref="L3:L4"/>
    <mergeCell ref="L170:L173"/>
    <mergeCell ref="E30:E31"/>
    <mergeCell ref="Q170:Q173"/>
    <mergeCell ref="E170:E173"/>
    <mergeCell ref="F3:F4"/>
    <mergeCell ref="F170:F173"/>
    <mergeCell ref="G3:G4"/>
    <mergeCell ref="G170:G173"/>
  </mergeCells>
  <phoneticPr fontId="47" type="noConversion"/>
  <dataValidations count="2">
    <dataValidation showInputMessage="1" showErrorMessage="1" sqref="E72 E126"/>
    <dataValidation type="textLength" allowBlank="1" showInputMessage="1" showErrorMessage="1" sqref="K222">
      <formula1>0</formula1>
      <formula2>200</formula2>
    </dataValidation>
  </dataValidations>
  <pageMargins left="0.7" right="0.7" top="0.75" bottom="0.75" header="0.3" footer="0.3"/>
  <headerFooter scaleWithDoc="0" alignWithMargins="0"/>
</worksheet>
</file>

<file path=xl/worksheets/sheet21.xml><?xml version="1.0" encoding="utf-8"?>
<worksheet xmlns="http://schemas.openxmlformats.org/spreadsheetml/2006/main" xmlns:r="http://schemas.openxmlformats.org/officeDocument/2006/relationships">
  <dimension ref="A1:V508"/>
  <sheetViews>
    <sheetView workbookViewId="0">
      <pane ySplit="5" topLeftCell="A473" activePane="bottomLeft" state="frozen"/>
      <selection pane="bottomLeft" activeCell="P474" sqref="P474"/>
    </sheetView>
  </sheetViews>
  <sheetFormatPr defaultRowHeight="14.25"/>
  <cols>
    <col min="1" max="1" width="7.25" style="13" customWidth="1"/>
    <col min="2" max="3" width="12.625" style="13" customWidth="1"/>
    <col min="4" max="4" width="34.5" style="13" hidden="1" customWidth="1"/>
    <col min="5" max="5" width="8.875" style="14" customWidth="1"/>
    <col min="6" max="7" width="11.125" style="14" customWidth="1"/>
    <col min="8" max="8" width="10.625" style="15" customWidth="1"/>
    <col min="9" max="9" width="8.875" style="14" hidden="1" customWidth="1"/>
    <col min="10" max="10" width="10.25" style="16" hidden="1" customWidth="1"/>
    <col min="11" max="11" width="10.25" style="17" customWidth="1"/>
    <col min="12" max="12" width="10.625" style="17" customWidth="1"/>
    <col min="13" max="13" width="10.625" style="18" customWidth="1"/>
    <col min="14" max="14" width="10.625" style="18" hidden="1" customWidth="1"/>
    <col min="15" max="15" width="15.5" style="19" customWidth="1"/>
    <col min="16" max="16" width="41.625" style="19" customWidth="1"/>
    <col min="17" max="17" width="33" style="19" customWidth="1"/>
    <col min="18" max="18" width="17.5" style="19" customWidth="1"/>
    <col min="19" max="19" width="12.875" style="19" hidden="1" customWidth="1"/>
    <col min="20" max="20" width="8.5" style="20" customWidth="1"/>
    <col min="21" max="21" width="13" style="14" customWidth="1"/>
    <col min="22" max="22" width="15.25" style="13" customWidth="1"/>
    <col min="23" max="16384" width="9" style="13"/>
  </cols>
  <sheetData>
    <row r="1" spans="1:22" ht="18.75">
      <c r="A1" s="21" t="s">
        <v>3190</v>
      </c>
      <c r="H1" s="14"/>
      <c r="O1" s="54"/>
      <c r="P1" s="54"/>
      <c r="Q1" s="54"/>
      <c r="R1" s="54"/>
    </row>
    <row r="2" spans="1:22" ht="47.25" customHeight="1">
      <c r="A2" s="1414" t="s">
        <v>5606</v>
      </c>
      <c r="B2" s="1414"/>
      <c r="C2" s="1414"/>
      <c r="D2" s="1414"/>
      <c r="E2" s="1414"/>
      <c r="F2" s="1414"/>
      <c r="G2" s="1414"/>
      <c r="H2" s="1414"/>
      <c r="I2" s="1414"/>
      <c r="J2" s="1414"/>
      <c r="K2" s="1414"/>
      <c r="L2" s="1414"/>
      <c r="M2" s="1414"/>
      <c r="N2" s="1414"/>
      <c r="O2" s="1414"/>
      <c r="P2" s="1414"/>
      <c r="Q2" s="1414"/>
      <c r="R2" s="1414"/>
      <c r="S2" s="1414"/>
      <c r="T2" s="1414"/>
      <c r="U2" s="1414"/>
      <c r="V2" s="1414"/>
    </row>
    <row r="3" spans="1:22" ht="19.5" customHeight="1">
      <c r="A3" s="1265"/>
      <c r="B3" s="1265"/>
      <c r="C3" s="22"/>
      <c r="D3" s="1265"/>
      <c r="E3" s="1265"/>
      <c r="F3" s="1265"/>
      <c r="G3" s="23"/>
      <c r="H3" s="1265"/>
      <c r="I3" s="1265"/>
      <c r="J3" s="23"/>
      <c r="K3" s="55"/>
      <c r="L3" s="55"/>
      <c r="M3" s="56"/>
      <c r="N3" s="56"/>
      <c r="O3" s="57"/>
      <c r="P3" s="57"/>
      <c r="Q3" s="57"/>
      <c r="R3" s="57"/>
      <c r="U3" s="75" t="s">
        <v>1045</v>
      </c>
    </row>
    <row r="4" spans="1:22" s="1" customFormat="1" ht="27" customHeight="1">
      <c r="A4" s="1396" t="s">
        <v>1</v>
      </c>
      <c r="B4" s="1392" t="s">
        <v>2</v>
      </c>
      <c r="C4" s="1393"/>
      <c r="D4" s="1396" t="s">
        <v>3</v>
      </c>
      <c r="E4" s="1396" t="s">
        <v>1647</v>
      </c>
      <c r="F4" s="1396" t="s">
        <v>5</v>
      </c>
      <c r="G4" s="1396" t="s">
        <v>1648</v>
      </c>
      <c r="H4" s="1404" t="s">
        <v>1112</v>
      </c>
      <c r="I4" s="27"/>
      <c r="J4" s="27"/>
      <c r="K4" s="1309" t="s">
        <v>5607</v>
      </c>
      <c r="L4" s="1309" t="s">
        <v>3194</v>
      </c>
      <c r="M4" s="1415" t="s">
        <v>3195</v>
      </c>
      <c r="N4" s="1415" t="s">
        <v>3196</v>
      </c>
      <c r="O4" s="1277" t="s">
        <v>11</v>
      </c>
      <c r="P4" s="1277" t="s">
        <v>3197</v>
      </c>
      <c r="Q4" s="1277" t="s">
        <v>3198</v>
      </c>
      <c r="R4" s="1277" t="s">
        <v>3199</v>
      </c>
      <c r="S4" s="1396" t="s">
        <v>1649</v>
      </c>
      <c r="T4" s="1400" t="s">
        <v>1650</v>
      </c>
      <c r="U4" s="1396" t="s">
        <v>15</v>
      </c>
      <c r="V4" s="1396" t="s">
        <v>16</v>
      </c>
    </row>
    <row r="5" spans="1:22" s="1" customFormat="1" ht="31.5" customHeight="1">
      <c r="A5" s="1397"/>
      <c r="B5" s="1394"/>
      <c r="C5" s="1395"/>
      <c r="D5" s="1397"/>
      <c r="E5" s="1397"/>
      <c r="F5" s="1397"/>
      <c r="G5" s="1397"/>
      <c r="H5" s="1404"/>
      <c r="I5" s="24" t="s">
        <v>24</v>
      </c>
      <c r="J5" s="24" t="s">
        <v>25</v>
      </c>
      <c r="K5" s="1310"/>
      <c r="L5" s="1310"/>
      <c r="M5" s="1416"/>
      <c r="N5" s="1416"/>
      <c r="O5" s="1278"/>
      <c r="P5" s="1278"/>
      <c r="Q5" s="1278"/>
      <c r="R5" s="1278"/>
      <c r="S5" s="1397"/>
      <c r="T5" s="1401"/>
      <c r="U5" s="1397"/>
      <c r="V5" s="1397"/>
    </row>
    <row r="6" spans="1:22" s="2" customFormat="1" ht="30" customHeight="1">
      <c r="A6" s="25"/>
      <c r="B6" s="1406" t="s">
        <v>1651</v>
      </c>
      <c r="C6" s="1406"/>
      <c r="D6" s="27"/>
      <c r="E6" s="24"/>
      <c r="F6" s="24">
        <v>45426396.852931023</v>
      </c>
      <c r="G6" s="24">
        <v>16415049.934820425</v>
      </c>
      <c r="H6" s="28">
        <v>5903158</v>
      </c>
      <c r="I6" s="24">
        <v>1701741</v>
      </c>
      <c r="J6" s="24">
        <v>4201417</v>
      </c>
      <c r="K6" s="61">
        <v>5582378.2778999992</v>
      </c>
      <c r="L6" s="61">
        <v>5600894.2570000002</v>
      </c>
      <c r="M6" s="62">
        <v>0.94565964148342285</v>
      </c>
      <c r="N6" s="62">
        <v>2.8992974816756223E-2</v>
      </c>
      <c r="O6" s="63"/>
      <c r="P6" s="63"/>
      <c r="Q6" s="63"/>
      <c r="R6" s="63"/>
      <c r="S6" s="30"/>
      <c r="T6" s="76"/>
      <c r="U6" s="25"/>
      <c r="V6" s="31"/>
    </row>
    <row r="7" spans="1:22" s="2" customFormat="1" ht="38.25" customHeight="1">
      <c r="A7" s="24" t="s">
        <v>27</v>
      </c>
      <c r="B7" s="1406" t="s">
        <v>1652</v>
      </c>
      <c r="C7" s="1406"/>
      <c r="D7" s="27"/>
      <c r="E7" s="24"/>
      <c r="F7" s="24">
        <v>11694686.004532566</v>
      </c>
      <c r="G7" s="24">
        <v>2750651.02</v>
      </c>
      <c r="H7" s="28">
        <v>1627053</v>
      </c>
      <c r="I7" s="24">
        <v>1124857</v>
      </c>
      <c r="J7" s="24">
        <v>502196</v>
      </c>
      <c r="K7" s="61">
        <v>1399295.6</v>
      </c>
      <c r="L7" s="61">
        <v>1213558.08</v>
      </c>
      <c r="M7" s="62">
        <v>0.86001845053603043</v>
      </c>
      <c r="N7" s="62">
        <v>-5.6648216130636198E-2</v>
      </c>
      <c r="O7" s="63"/>
      <c r="P7" s="63"/>
      <c r="Q7" s="63"/>
      <c r="R7" s="63"/>
      <c r="S7" s="30"/>
      <c r="T7" s="76"/>
      <c r="U7" s="25"/>
      <c r="V7" s="31"/>
    </row>
    <row r="8" spans="1:22" s="2" customFormat="1" ht="38.25" customHeight="1">
      <c r="A8" s="24" t="s">
        <v>29</v>
      </c>
      <c r="B8" s="1406" t="s">
        <v>1653</v>
      </c>
      <c r="C8" s="1406"/>
      <c r="D8" s="27"/>
      <c r="E8" s="24"/>
      <c r="F8" s="24">
        <v>1885000</v>
      </c>
      <c r="G8" s="24">
        <v>645000</v>
      </c>
      <c r="H8" s="28">
        <v>380000</v>
      </c>
      <c r="I8" s="24">
        <v>380000</v>
      </c>
      <c r="J8" s="24"/>
      <c r="K8" s="61">
        <v>335701</v>
      </c>
      <c r="L8" s="61">
        <v>335701</v>
      </c>
      <c r="M8" s="62">
        <v>0.88342368421052631</v>
      </c>
      <c r="N8" s="62">
        <v>-3.3242982456140324E-2</v>
      </c>
      <c r="O8" s="63"/>
      <c r="P8" s="63"/>
      <c r="Q8" s="63"/>
      <c r="R8" s="63"/>
      <c r="S8" s="30"/>
      <c r="T8" s="76"/>
      <c r="U8" s="25"/>
      <c r="V8" s="31"/>
    </row>
    <row r="9" spans="1:22" s="3" customFormat="1" ht="118.5" customHeight="1">
      <c r="A9" s="29">
        <v>1</v>
      </c>
      <c r="B9" s="1390" t="s">
        <v>1654</v>
      </c>
      <c r="C9" s="1390"/>
      <c r="D9" s="31" t="s">
        <v>1655</v>
      </c>
      <c r="E9" s="25" t="s">
        <v>1151</v>
      </c>
      <c r="F9" s="25">
        <v>1200000</v>
      </c>
      <c r="G9" s="25">
        <v>625000</v>
      </c>
      <c r="H9" s="32">
        <v>270000</v>
      </c>
      <c r="I9" s="25">
        <v>270000</v>
      </c>
      <c r="J9" s="39"/>
      <c r="K9" s="64">
        <v>251800</v>
      </c>
      <c r="L9" s="64">
        <v>251800</v>
      </c>
      <c r="M9" s="65">
        <v>0.93259259259259264</v>
      </c>
      <c r="N9" s="65">
        <v>1.592592592592601E-2</v>
      </c>
      <c r="O9" s="66" t="s">
        <v>3202</v>
      </c>
      <c r="P9" s="66" t="s">
        <v>5608</v>
      </c>
      <c r="Q9" s="66" t="s">
        <v>3204</v>
      </c>
      <c r="R9" s="66">
        <v>0</v>
      </c>
      <c r="S9" s="77" t="s">
        <v>89</v>
      </c>
      <c r="T9" s="76" t="s">
        <v>36</v>
      </c>
      <c r="U9" s="25" t="s">
        <v>1656</v>
      </c>
      <c r="V9" s="51"/>
    </row>
    <row r="10" spans="1:22" s="3" customFormat="1" ht="167.25" customHeight="1">
      <c r="A10" s="29">
        <v>2</v>
      </c>
      <c r="B10" s="1390" t="s">
        <v>1162</v>
      </c>
      <c r="C10" s="1390"/>
      <c r="D10" s="31" t="s">
        <v>1163</v>
      </c>
      <c r="E10" s="33" t="s">
        <v>56</v>
      </c>
      <c r="F10" s="29">
        <v>185000</v>
      </c>
      <c r="G10" s="25">
        <v>20000</v>
      </c>
      <c r="H10" s="32">
        <v>30000</v>
      </c>
      <c r="I10" s="29">
        <v>30000</v>
      </c>
      <c r="J10" s="25"/>
      <c r="K10" s="67">
        <v>38210</v>
      </c>
      <c r="L10" s="67">
        <v>38210</v>
      </c>
      <c r="M10" s="65">
        <v>1.2736666666666667</v>
      </c>
      <c r="N10" s="65">
        <v>0.3570000000000001</v>
      </c>
      <c r="O10" s="66" t="s">
        <v>5609</v>
      </c>
      <c r="P10" s="66" t="s">
        <v>5610</v>
      </c>
      <c r="Q10" s="66" t="s">
        <v>3207</v>
      </c>
      <c r="R10" s="66" t="s">
        <v>5611</v>
      </c>
      <c r="S10" s="30" t="s">
        <v>1657</v>
      </c>
      <c r="T10" s="76" t="s">
        <v>36</v>
      </c>
      <c r="U10" s="25" t="s">
        <v>1656</v>
      </c>
      <c r="V10" s="39"/>
    </row>
    <row r="11" spans="1:22" s="3" customFormat="1" ht="306.75" customHeight="1">
      <c r="A11" s="29">
        <v>3</v>
      </c>
      <c r="B11" s="1390" t="s">
        <v>1658</v>
      </c>
      <c r="C11" s="1390"/>
      <c r="D11" s="31" t="s">
        <v>1659</v>
      </c>
      <c r="E11" s="25" t="s">
        <v>233</v>
      </c>
      <c r="F11" s="25">
        <v>500000</v>
      </c>
      <c r="G11" s="25"/>
      <c r="H11" s="32">
        <v>80000</v>
      </c>
      <c r="I11" s="29">
        <v>80000</v>
      </c>
      <c r="J11" s="25"/>
      <c r="K11" s="67">
        <v>45691</v>
      </c>
      <c r="L11" s="67">
        <v>45691</v>
      </c>
      <c r="M11" s="65">
        <v>0.57113749999999996</v>
      </c>
      <c r="N11" s="65">
        <v>-0.34552916666666667</v>
      </c>
      <c r="O11" s="66" t="s">
        <v>3209</v>
      </c>
      <c r="P11" s="66" t="s">
        <v>5612</v>
      </c>
      <c r="Q11" s="66" t="s">
        <v>5613</v>
      </c>
      <c r="R11" s="66" t="s">
        <v>5614</v>
      </c>
      <c r="S11" s="77" t="s">
        <v>1660</v>
      </c>
      <c r="T11" s="76" t="s">
        <v>331</v>
      </c>
      <c r="U11" s="25" t="s">
        <v>1661</v>
      </c>
      <c r="V11" s="39"/>
    </row>
    <row r="12" spans="1:22" s="2" customFormat="1" ht="38.25" customHeight="1">
      <c r="A12" s="24" t="s">
        <v>43</v>
      </c>
      <c r="B12" s="1406" t="s">
        <v>1662</v>
      </c>
      <c r="C12" s="1406"/>
      <c r="D12" s="27"/>
      <c r="E12" s="24"/>
      <c r="F12" s="24">
        <v>6148861</v>
      </c>
      <c r="G12" s="24">
        <v>1438149</v>
      </c>
      <c r="H12" s="28">
        <v>735260</v>
      </c>
      <c r="I12" s="24">
        <v>341560</v>
      </c>
      <c r="J12" s="24">
        <v>393700</v>
      </c>
      <c r="K12" s="61">
        <v>671772</v>
      </c>
      <c r="L12" s="61">
        <v>471493</v>
      </c>
      <c r="M12" s="62">
        <v>0.91365231346734488</v>
      </c>
      <c r="N12" s="62">
        <v>-3.0143531993217509E-3</v>
      </c>
      <c r="O12" s="63"/>
      <c r="P12" s="63"/>
      <c r="Q12" s="63"/>
      <c r="R12" s="63"/>
      <c r="S12" s="30"/>
      <c r="T12" s="76"/>
      <c r="U12" s="25"/>
      <c r="V12" s="31"/>
    </row>
    <row r="13" spans="1:22" s="3" customFormat="1" ht="285">
      <c r="A13" s="1407">
        <v>4</v>
      </c>
      <c r="B13" s="1390" t="s">
        <v>1663</v>
      </c>
      <c r="C13" s="31" t="s">
        <v>3211</v>
      </c>
      <c r="D13" s="27" t="s">
        <v>5615</v>
      </c>
      <c r="E13" s="25" t="s">
        <v>1665</v>
      </c>
      <c r="F13" s="25">
        <v>526000</v>
      </c>
      <c r="G13" s="25">
        <v>200000</v>
      </c>
      <c r="H13" s="32">
        <v>120000</v>
      </c>
      <c r="I13" s="29">
        <v>120000</v>
      </c>
      <c r="J13" s="25"/>
      <c r="K13" s="67">
        <v>106441</v>
      </c>
      <c r="L13" s="67">
        <v>106441</v>
      </c>
      <c r="M13" s="65">
        <v>0.88700833333333329</v>
      </c>
      <c r="N13" s="65">
        <v>-2.9658333333333342E-2</v>
      </c>
      <c r="O13" s="66" t="s">
        <v>116</v>
      </c>
      <c r="P13" s="66" t="s">
        <v>5616</v>
      </c>
      <c r="Q13" s="66" t="s">
        <v>5617</v>
      </c>
      <c r="R13" s="66" t="s">
        <v>5618</v>
      </c>
      <c r="S13" s="77" t="s">
        <v>457</v>
      </c>
      <c r="T13" s="76" t="s">
        <v>36</v>
      </c>
      <c r="U13" s="25" t="s">
        <v>1194</v>
      </c>
      <c r="V13" s="39"/>
    </row>
    <row r="14" spans="1:22" s="3" customFormat="1" ht="213.75">
      <c r="A14" s="1407"/>
      <c r="B14" s="1390"/>
      <c r="C14" s="31" t="s">
        <v>3217</v>
      </c>
      <c r="D14" s="27" t="s">
        <v>5619</v>
      </c>
      <c r="E14" s="25" t="s">
        <v>1151</v>
      </c>
      <c r="F14" s="25">
        <v>433000</v>
      </c>
      <c r="G14" s="25">
        <v>31518</v>
      </c>
      <c r="H14" s="32">
        <v>60000</v>
      </c>
      <c r="I14" s="25">
        <v>60000</v>
      </c>
      <c r="J14" s="29"/>
      <c r="K14" s="67">
        <v>51302</v>
      </c>
      <c r="L14" s="64">
        <v>51302</v>
      </c>
      <c r="M14" s="65">
        <v>0.85503333333333331</v>
      </c>
      <c r="N14" s="65">
        <v>-6.1633333333333318E-2</v>
      </c>
      <c r="O14" s="66" t="s">
        <v>116</v>
      </c>
      <c r="P14" s="66" t="s">
        <v>5620</v>
      </c>
      <c r="Q14" s="66" t="s">
        <v>5621</v>
      </c>
      <c r="R14" s="66" t="s">
        <v>5622</v>
      </c>
      <c r="S14" s="77" t="s">
        <v>457</v>
      </c>
      <c r="T14" s="29" t="s">
        <v>36</v>
      </c>
      <c r="U14" s="25" t="s">
        <v>1194</v>
      </c>
      <c r="V14" s="39"/>
    </row>
    <row r="15" spans="1:22" s="2" customFormat="1" ht="299.25">
      <c r="A15" s="1407"/>
      <c r="B15" s="1390"/>
      <c r="C15" s="31" t="s">
        <v>3222</v>
      </c>
      <c r="D15" s="34" t="s">
        <v>5623</v>
      </c>
      <c r="E15" s="25" t="s">
        <v>1668</v>
      </c>
      <c r="F15" s="25">
        <v>495448</v>
      </c>
      <c r="G15" s="25">
        <v>191050</v>
      </c>
      <c r="H15" s="32">
        <v>127510</v>
      </c>
      <c r="I15" s="25">
        <v>127510</v>
      </c>
      <c r="J15" s="29"/>
      <c r="K15" s="64">
        <v>120200</v>
      </c>
      <c r="L15" s="64">
        <v>0</v>
      </c>
      <c r="M15" s="65">
        <v>0.9426711630460356</v>
      </c>
      <c r="N15" s="65">
        <v>2.6004496379368969E-2</v>
      </c>
      <c r="O15" s="66">
        <v>0</v>
      </c>
      <c r="P15" s="66" t="s">
        <v>5624</v>
      </c>
      <c r="Q15" s="66">
        <v>0</v>
      </c>
      <c r="R15" s="66">
        <v>0</v>
      </c>
      <c r="S15" s="77" t="s">
        <v>105</v>
      </c>
      <c r="T15" s="29" t="s">
        <v>36</v>
      </c>
      <c r="U15" s="25" t="s">
        <v>3226</v>
      </c>
      <c r="V15" s="77" t="s">
        <v>1670</v>
      </c>
    </row>
    <row r="16" spans="1:22" s="2" customFormat="1" ht="128.25">
      <c r="A16" s="1407">
        <v>4</v>
      </c>
      <c r="B16" s="1390" t="s">
        <v>1663</v>
      </c>
      <c r="C16" s="31" t="s">
        <v>3227</v>
      </c>
      <c r="D16" s="34" t="s">
        <v>5625</v>
      </c>
      <c r="E16" s="25" t="s">
        <v>1665</v>
      </c>
      <c r="F16" s="25">
        <v>124776</v>
      </c>
      <c r="G16" s="25">
        <v>54620</v>
      </c>
      <c r="H16" s="32">
        <v>29050</v>
      </c>
      <c r="I16" s="29">
        <v>29050</v>
      </c>
      <c r="J16" s="25"/>
      <c r="K16" s="64">
        <v>26514</v>
      </c>
      <c r="L16" s="67">
        <v>0</v>
      </c>
      <c r="M16" s="65">
        <v>0.91270223752151458</v>
      </c>
      <c r="N16" s="65">
        <v>-3.9644291451520486E-3</v>
      </c>
      <c r="O16" s="66">
        <v>0</v>
      </c>
      <c r="P16" s="66" t="s">
        <v>5626</v>
      </c>
      <c r="Q16" s="66">
        <v>0</v>
      </c>
      <c r="R16" s="66">
        <v>0</v>
      </c>
      <c r="S16" s="77" t="s">
        <v>105</v>
      </c>
      <c r="T16" s="29" t="s">
        <v>36</v>
      </c>
      <c r="U16" s="25" t="s">
        <v>1672</v>
      </c>
      <c r="V16" s="77" t="s">
        <v>1673</v>
      </c>
    </row>
    <row r="17" spans="1:22" s="2" customFormat="1" ht="71.25">
      <c r="A17" s="1407"/>
      <c r="B17" s="1390"/>
      <c r="C17" s="31" t="s">
        <v>3230</v>
      </c>
      <c r="D17" s="34" t="s">
        <v>5627</v>
      </c>
      <c r="E17" s="25" t="s">
        <v>34</v>
      </c>
      <c r="F17" s="25">
        <v>296000</v>
      </c>
      <c r="G17" s="25"/>
      <c r="H17" s="32">
        <v>5000</v>
      </c>
      <c r="I17" s="25">
        <v>5000</v>
      </c>
      <c r="J17" s="29"/>
      <c r="K17" s="64">
        <v>3850</v>
      </c>
      <c r="L17" s="64">
        <v>3850</v>
      </c>
      <c r="M17" s="65">
        <v>0.77</v>
      </c>
      <c r="N17" s="65">
        <v>-0.14666666666666661</v>
      </c>
      <c r="O17" s="66" t="s">
        <v>116</v>
      </c>
      <c r="P17" s="66" t="s">
        <v>5628</v>
      </c>
      <c r="Q17" s="66">
        <v>0</v>
      </c>
      <c r="R17" s="66">
        <v>0</v>
      </c>
      <c r="S17" s="77" t="s">
        <v>1675</v>
      </c>
      <c r="T17" s="76" t="s">
        <v>331</v>
      </c>
      <c r="U17" s="25" t="s">
        <v>1194</v>
      </c>
      <c r="V17" s="39"/>
    </row>
    <row r="18" spans="1:22" s="3" customFormat="1" ht="122.25" customHeight="1">
      <c r="A18" s="29">
        <v>5</v>
      </c>
      <c r="B18" s="1390" t="s">
        <v>1676</v>
      </c>
      <c r="C18" s="1390"/>
      <c r="D18" s="31" t="s">
        <v>1677</v>
      </c>
      <c r="E18" s="25" t="s">
        <v>599</v>
      </c>
      <c r="F18" s="25">
        <v>1178200</v>
      </c>
      <c r="G18" s="25">
        <v>86000</v>
      </c>
      <c r="H18" s="32">
        <v>120000</v>
      </c>
      <c r="I18" s="29"/>
      <c r="J18" s="25">
        <v>120000</v>
      </c>
      <c r="K18" s="67">
        <v>109800</v>
      </c>
      <c r="L18" s="67">
        <v>109800</v>
      </c>
      <c r="M18" s="65">
        <v>0.91500000000000004</v>
      </c>
      <c r="N18" s="65">
        <v>-1.6666666666665941E-3</v>
      </c>
      <c r="O18" s="66" t="s">
        <v>5629</v>
      </c>
      <c r="P18" s="66" t="s">
        <v>5630</v>
      </c>
      <c r="Q18" s="66" t="s">
        <v>5631</v>
      </c>
      <c r="R18" s="66" t="s">
        <v>5632</v>
      </c>
      <c r="S18" s="77" t="s">
        <v>1164</v>
      </c>
      <c r="T18" s="76" t="s">
        <v>36</v>
      </c>
      <c r="U18" s="25" t="s">
        <v>3237</v>
      </c>
      <c r="V18" s="39"/>
    </row>
    <row r="19" spans="1:22" s="3" customFormat="1" ht="248.25" customHeight="1">
      <c r="A19" s="29">
        <v>6</v>
      </c>
      <c r="B19" s="1390" t="s">
        <v>1679</v>
      </c>
      <c r="C19" s="1390"/>
      <c r="D19" s="31" t="s">
        <v>1680</v>
      </c>
      <c r="E19" s="25" t="s">
        <v>1681</v>
      </c>
      <c r="F19" s="25">
        <v>765337</v>
      </c>
      <c r="G19" s="25">
        <v>732601</v>
      </c>
      <c r="H19" s="32">
        <v>35700</v>
      </c>
      <c r="I19" s="29"/>
      <c r="J19" s="25">
        <v>35700</v>
      </c>
      <c r="K19" s="67">
        <v>34317</v>
      </c>
      <c r="L19" s="67">
        <v>25000</v>
      </c>
      <c r="M19" s="65">
        <v>0.96126050420168063</v>
      </c>
      <c r="N19" s="65">
        <v>4.4593837535014003E-2</v>
      </c>
      <c r="O19" s="66" t="s">
        <v>5633</v>
      </c>
      <c r="P19" s="66" t="s">
        <v>5634</v>
      </c>
      <c r="Q19" s="66" t="s">
        <v>5635</v>
      </c>
      <c r="R19" s="66" t="s">
        <v>5636</v>
      </c>
      <c r="S19" s="77" t="s">
        <v>1682</v>
      </c>
      <c r="T19" s="76" t="s">
        <v>36</v>
      </c>
      <c r="U19" s="25" t="s">
        <v>3242</v>
      </c>
      <c r="V19" s="31" t="s">
        <v>1684</v>
      </c>
    </row>
    <row r="20" spans="1:22" s="3" customFormat="1" ht="81" customHeight="1">
      <c r="A20" s="29">
        <v>7</v>
      </c>
      <c r="B20" s="1390" t="s">
        <v>1219</v>
      </c>
      <c r="C20" s="1390"/>
      <c r="D20" s="31" t="s">
        <v>1685</v>
      </c>
      <c r="E20" s="25" t="s">
        <v>48</v>
      </c>
      <c r="F20" s="33">
        <v>370919</v>
      </c>
      <c r="G20" s="33">
        <v>50550</v>
      </c>
      <c r="H20" s="35">
        <v>79200</v>
      </c>
      <c r="I20" s="29"/>
      <c r="J20" s="33">
        <v>79200</v>
      </c>
      <c r="K20" s="68">
        <v>72800</v>
      </c>
      <c r="L20" s="68">
        <v>72800</v>
      </c>
      <c r="M20" s="69">
        <v>0.91919191919191923</v>
      </c>
      <c r="N20" s="69">
        <v>2.525252525252597E-3</v>
      </c>
      <c r="O20" s="70" t="s">
        <v>5637</v>
      </c>
      <c r="P20" s="70" t="s">
        <v>5638</v>
      </c>
      <c r="Q20" s="70" t="s">
        <v>5639</v>
      </c>
      <c r="R20" s="70" t="s">
        <v>5632</v>
      </c>
      <c r="S20" s="77" t="s">
        <v>1686</v>
      </c>
      <c r="T20" s="76" t="s">
        <v>36</v>
      </c>
      <c r="U20" s="25" t="s">
        <v>3245</v>
      </c>
      <c r="V20" s="39"/>
    </row>
    <row r="21" spans="1:22" s="2" customFormat="1" ht="150.75" customHeight="1">
      <c r="A21" s="29">
        <v>8</v>
      </c>
      <c r="B21" s="1390" t="s">
        <v>1688</v>
      </c>
      <c r="C21" s="1390"/>
      <c r="D21" s="31" t="s">
        <v>1689</v>
      </c>
      <c r="E21" s="25" t="s">
        <v>883</v>
      </c>
      <c r="F21" s="25">
        <v>530000</v>
      </c>
      <c r="G21" s="25"/>
      <c r="H21" s="32">
        <v>30000</v>
      </c>
      <c r="I21" s="25"/>
      <c r="J21" s="25">
        <v>30000</v>
      </c>
      <c r="K21" s="67">
        <v>29500</v>
      </c>
      <c r="L21" s="67">
        <v>29500</v>
      </c>
      <c r="M21" s="65">
        <v>0.98333333333333328</v>
      </c>
      <c r="N21" s="65">
        <v>6.6666666666666652E-2</v>
      </c>
      <c r="O21" s="66" t="s">
        <v>5640</v>
      </c>
      <c r="P21" s="66" t="s">
        <v>5641</v>
      </c>
      <c r="Q21" s="66" t="s">
        <v>5642</v>
      </c>
      <c r="R21" s="66" t="s">
        <v>5643</v>
      </c>
      <c r="S21" s="30" t="s">
        <v>1690</v>
      </c>
      <c r="T21" s="76" t="s">
        <v>341</v>
      </c>
      <c r="U21" s="25" t="s">
        <v>3250</v>
      </c>
      <c r="V21" s="31"/>
    </row>
    <row r="22" spans="1:22" s="2" customFormat="1" ht="99.75">
      <c r="A22" s="1407">
        <v>9</v>
      </c>
      <c r="B22" s="1390" t="s">
        <v>1692</v>
      </c>
      <c r="C22" s="30" t="s">
        <v>3251</v>
      </c>
      <c r="D22" s="27" t="s">
        <v>5644</v>
      </c>
      <c r="E22" s="25" t="s">
        <v>614</v>
      </c>
      <c r="F22" s="25">
        <v>840000</v>
      </c>
      <c r="G22" s="25">
        <v>950</v>
      </c>
      <c r="H22" s="32">
        <v>28000</v>
      </c>
      <c r="I22" s="25"/>
      <c r="J22" s="25">
        <v>28000</v>
      </c>
      <c r="K22" s="67">
        <v>26000</v>
      </c>
      <c r="L22" s="67">
        <v>26000</v>
      </c>
      <c r="M22" s="65">
        <v>0.9285714285714286</v>
      </c>
      <c r="N22" s="65">
        <v>1.1904761904761973E-2</v>
      </c>
      <c r="O22" s="66" t="s">
        <v>5645</v>
      </c>
      <c r="P22" s="66" t="s">
        <v>5646</v>
      </c>
      <c r="Q22" s="66" t="s">
        <v>5647</v>
      </c>
      <c r="R22" s="66" t="s">
        <v>5648</v>
      </c>
      <c r="S22" s="30" t="s">
        <v>1694</v>
      </c>
      <c r="T22" s="76" t="s">
        <v>331</v>
      </c>
      <c r="U22" s="25" t="s">
        <v>3250</v>
      </c>
      <c r="V22" s="31"/>
    </row>
    <row r="23" spans="1:22" s="2" customFormat="1" ht="142.5">
      <c r="A23" s="1407"/>
      <c r="B23" s="1390"/>
      <c r="C23" s="30" t="s">
        <v>3257</v>
      </c>
      <c r="D23" s="27" t="s">
        <v>5649</v>
      </c>
      <c r="E23" s="25" t="s">
        <v>614</v>
      </c>
      <c r="F23" s="25">
        <v>339048</v>
      </c>
      <c r="G23" s="25">
        <v>39360</v>
      </c>
      <c r="H23" s="32">
        <v>50800</v>
      </c>
      <c r="I23" s="25"/>
      <c r="J23" s="25">
        <v>50800</v>
      </c>
      <c r="K23" s="67">
        <v>46800</v>
      </c>
      <c r="L23" s="67">
        <v>46800</v>
      </c>
      <c r="M23" s="65">
        <v>0.92125984251968507</v>
      </c>
      <c r="N23" s="65">
        <v>4.5931758530184386E-3</v>
      </c>
      <c r="O23" s="66" t="s">
        <v>5650</v>
      </c>
      <c r="P23" s="66" t="s">
        <v>5651</v>
      </c>
      <c r="Q23" s="66" t="s">
        <v>5652</v>
      </c>
      <c r="R23" s="66" t="s">
        <v>5643</v>
      </c>
      <c r="S23" s="30" t="s">
        <v>1696</v>
      </c>
      <c r="T23" s="76" t="s">
        <v>160</v>
      </c>
      <c r="U23" s="25" t="s">
        <v>3263</v>
      </c>
      <c r="V23" s="31"/>
    </row>
    <row r="24" spans="1:22" s="2" customFormat="1" ht="228">
      <c r="A24" s="29">
        <v>10</v>
      </c>
      <c r="B24" s="1390" t="s">
        <v>1698</v>
      </c>
      <c r="C24" s="1390"/>
      <c r="D24" s="31" t="s">
        <v>1699</v>
      </c>
      <c r="E24" s="25" t="s">
        <v>56</v>
      </c>
      <c r="F24" s="25">
        <v>250133</v>
      </c>
      <c r="G24" s="25">
        <v>51500</v>
      </c>
      <c r="H24" s="32">
        <v>50000</v>
      </c>
      <c r="I24" s="25"/>
      <c r="J24" s="25">
        <v>50000</v>
      </c>
      <c r="K24" s="67">
        <v>44248</v>
      </c>
      <c r="L24" s="67">
        <v>0</v>
      </c>
      <c r="M24" s="65">
        <v>0.88495999999999997</v>
      </c>
      <c r="N24" s="65">
        <v>-3.1706666666666661E-2</v>
      </c>
      <c r="O24" s="66">
        <v>0</v>
      </c>
      <c r="P24" s="66" t="s">
        <v>5653</v>
      </c>
      <c r="Q24" s="66" t="s">
        <v>3264</v>
      </c>
      <c r="R24" s="66" t="s">
        <v>5654</v>
      </c>
      <c r="S24" s="30" t="s">
        <v>1700</v>
      </c>
      <c r="T24" s="76" t="s">
        <v>36</v>
      </c>
      <c r="U24" s="25" t="s">
        <v>1701</v>
      </c>
      <c r="V24" s="31"/>
    </row>
    <row r="25" spans="1:22" s="4" customFormat="1" ht="34.5" customHeight="1">
      <c r="A25" s="36" t="s">
        <v>74</v>
      </c>
      <c r="B25" s="1406" t="s">
        <v>1702</v>
      </c>
      <c r="C25" s="1406"/>
      <c r="D25" s="34"/>
      <c r="E25" s="24"/>
      <c r="F25" s="24">
        <v>2318157.12</v>
      </c>
      <c r="G25" s="24">
        <v>261790</v>
      </c>
      <c r="H25" s="28">
        <v>232220</v>
      </c>
      <c r="I25" s="24">
        <v>144480</v>
      </c>
      <c r="J25" s="24">
        <v>87740</v>
      </c>
      <c r="K25" s="61">
        <v>172750.97</v>
      </c>
      <c r="L25" s="61">
        <v>224638</v>
      </c>
      <c r="M25" s="62">
        <v>0.74391081732839548</v>
      </c>
      <c r="N25" s="62">
        <v>-0.17275584933827115</v>
      </c>
      <c r="O25" s="63"/>
      <c r="P25" s="63"/>
      <c r="Q25" s="63"/>
      <c r="R25" s="63"/>
      <c r="S25" s="26"/>
      <c r="T25" s="78"/>
      <c r="U25" s="24"/>
      <c r="V25" s="51"/>
    </row>
    <row r="26" spans="1:22" s="4" customFormat="1" ht="142.5">
      <c r="A26" s="1407">
        <v>11</v>
      </c>
      <c r="B26" s="1413" t="s">
        <v>1703</v>
      </c>
      <c r="C26" s="31" t="s">
        <v>3268</v>
      </c>
      <c r="D26" s="34" t="s">
        <v>5655</v>
      </c>
      <c r="E26" s="37" t="s">
        <v>233</v>
      </c>
      <c r="F26" s="38">
        <v>410000</v>
      </c>
      <c r="G26" s="38">
        <v>150</v>
      </c>
      <c r="H26" s="32">
        <v>5000</v>
      </c>
      <c r="I26" s="24"/>
      <c r="J26" s="29">
        <v>5000</v>
      </c>
      <c r="K26" s="64">
        <v>135</v>
      </c>
      <c r="L26" s="64">
        <v>5000</v>
      </c>
      <c r="M26" s="65">
        <v>2.7E-2</v>
      </c>
      <c r="N26" s="65">
        <v>-0.88966666666666661</v>
      </c>
      <c r="O26" s="66" t="s">
        <v>116</v>
      </c>
      <c r="P26" s="66" t="s">
        <v>5656</v>
      </c>
      <c r="Q26" s="66" t="s">
        <v>5657</v>
      </c>
      <c r="R26" s="66" t="s">
        <v>5658</v>
      </c>
      <c r="S26" s="30" t="s">
        <v>113</v>
      </c>
      <c r="T26" s="76" t="s">
        <v>331</v>
      </c>
      <c r="U26" s="29" t="s">
        <v>1705</v>
      </c>
      <c r="V26" s="77" t="s">
        <v>1706</v>
      </c>
    </row>
    <row r="27" spans="1:22" s="4" customFormat="1" ht="142.5">
      <c r="A27" s="1407"/>
      <c r="B27" s="1413"/>
      <c r="C27" s="31" t="s">
        <v>3273</v>
      </c>
      <c r="D27" s="34" t="s">
        <v>5659</v>
      </c>
      <c r="E27" s="37" t="s">
        <v>233</v>
      </c>
      <c r="F27" s="38">
        <v>443000</v>
      </c>
      <c r="G27" s="38">
        <v>150</v>
      </c>
      <c r="H27" s="32">
        <v>10000</v>
      </c>
      <c r="I27" s="24"/>
      <c r="J27" s="29">
        <v>10000</v>
      </c>
      <c r="K27" s="64">
        <v>273</v>
      </c>
      <c r="L27" s="64">
        <v>10000</v>
      </c>
      <c r="M27" s="65">
        <v>2.7300000000000001E-2</v>
      </c>
      <c r="N27" s="65">
        <v>-0.88936666666666664</v>
      </c>
      <c r="O27" s="66" t="s">
        <v>116</v>
      </c>
      <c r="P27" s="66" t="s">
        <v>5656</v>
      </c>
      <c r="Q27" s="66" t="s">
        <v>5657</v>
      </c>
      <c r="R27" s="66" t="s">
        <v>5658</v>
      </c>
      <c r="S27" s="30" t="s">
        <v>113</v>
      </c>
      <c r="T27" s="76" t="s">
        <v>331</v>
      </c>
      <c r="U27" s="29" t="s">
        <v>1708</v>
      </c>
      <c r="V27" s="77" t="s">
        <v>1709</v>
      </c>
    </row>
    <row r="28" spans="1:22" s="3" customFormat="1" ht="114">
      <c r="A28" s="29">
        <v>12</v>
      </c>
      <c r="B28" s="1390" t="s">
        <v>1710</v>
      </c>
      <c r="C28" s="1390"/>
      <c r="D28" s="31" t="s">
        <v>1711</v>
      </c>
      <c r="E28" s="25" t="s">
        <v>1151</v>
      </c>
      <c r="F28" s="25">
        <v>32657</v>
      </c>
      <c r="G28" s="25">
        <v>20580</v>
      </c>
      <c r="H28" s="32">
        <v>8440</v>
      </c>
      <c r="I28" s="25"/>
      <c r="J28" s="29">
        <v>8440</v>
      </c>
      <c r="K28" s="64">
        <v>3307</v>
      </c>
      <c r="L28" s="64">
        <v>8440</v>
      </c>
      <c r="M28" s="65">
        <v>0.39182464454976301</v>
      </c>
      <c r="N28" s="65">
        <v>-0.52484202211690367</v>
      </c>
      <c r="O28" s="66" t="s">
        <v>3276</v>
      </c>
      <c r="P28" s="66" t="s">
        <v>5660</v>
      </c>
      <c r="Q28" s="66" t="s">
        <v>5661</v>
      </c>
      <c r="R28" s="66" t="s">
        <v>5662</v>
      </c>
      <c r="S28" s="77" t="s">
        <v>89</v>
      </c>
      <c r="T28" s="76" t="s">
        <v>36</v>
      </c>
      <c r="U28" s="25" t="s">
        <v>920</v>
      </c>
      <c r="V28" s="39" t="s">
        <v>1712</v>
      </c>
    </row>
    <row r="29" spans="1:22" s="3" customFormat="1" ht="90.75" customHeight="1">
      <c r="A29" s="29">
        <v>13</v>
      </c>
      <c r="B29" s="1390" t="s">
        <v>1713</v>
      </c>
      <c r="C29" s="1390"/>
      <c r="D29" s="39" t="s">
        <v>1714</v>
      </c>
      <c r="E29" s="25" t="s">
        <v>48</v>
      </c>
      <c r="F29" s="25">
        <v>136461</v>
      </c>
      <c r="G29" s="25">
        <v>66000</v>
      </c>
      <c r="H29" s="32">
        <v>25000</v>
      </c>
      <c r="I29" s="25">
        <v>25000</v>
      </c>
      <c r="J29" s="29"/>
      <c r="K29" s="64">
        <v>22562</v>
      </c>
      <c r="L29" s="64">
        <v>22562</v>
      </c>
      <c r="M29" s="65">
        <v>0.90247999999999995</v>
      </c>
      <c r="N29" s="65">
        <v>-1.4186666666666681E-2</v>
      </c>
      <c r="O29" s="66" t="s">
        <v>38</v>
      </c>
      <c r="P29" s="66" t="s">
        <v>5663</v>
      </c>
      <c r="Q29" s="66">
        <v>0</v>
      </c>
      <c r="R29" s="66">
        <v>0</v>
      </c>
      <c r="S29" s="79" t="s">
        <v>89</v>
      </c>
      <c r="T29" s="76" t="s">
        <v>36</v>
      </c>
      <c r="U29" s="25" t="s">
        <v>1381</v>
      </c>
      <c r="V29" s="39"/>
    </row>
    <row r="30" spans="1:22" s="3" customFormat="1" ht="28.5">
      <c r="A30" s="29">
        <v>14</v>
      </c>
      <c r="B30" s="1390" t="s">
        <v>1715</v>
      </c>
      <c r="C30" s="1390"/>
      <c r="D30" s="31" t="s">
        <v>1716</v>
      </c>
      <c r="E30" s="25" t="s">
        <v>1717</v>
      </c>
      <c r="F30" s="25">
        <v>9730</v>
      </c>
      <c r="G30" s="25">
        <v>230</v>
      </c>
      <c r="H30" s="32">
        <v>9500</v>
      </c>
      <c r="I30" s="25">
        <v>9500</v>
      </c>
      <c r="J30" s="29"/>
      <c r="K30" s="64">
        <v>9500</v>
      </c>
      <c r="L30" s="64">
        <v>9500</v>
      </c>
      <c r="M30" s="65">
        <v>1</v>
      </c>
      <c r="N30" s="65">
        <v>8.333333333333337E-2</v>
      </c>
      <c r="O30" s="66" t="s">
        <v>38</v>
      </c>
      <c r="P30" s="66" t="s">
        <v>5664</v>
      </c>
      <c r="Q30" s="66">
        <v>0</v>
      </c>
      <c r="R30" s="66">
        <v>0</v>
      </c>
      <c r="S30" s="77" t="s">
        <v>105</v>
      </c>
      <c r="T30" s="29" t="s">
        <v>36</v>
      </c>
      <c r="U30" s="25" t="s">
        <v>1381</v>
      </c>
      <c r="V30" s="39"/>
    </row>
    <row r="31" spans="1:22" s="3" customFormat="1" ht="42.75">
      <c r="A31" s="29">
        <v>15</v>
      </c>
      <c r="B31" s="1390" t="s">
        <v>1718</v>
      </c>
      <c r="C31" s="1390"/>
      <c r="D31" s="39" t="s">
        <v>1719</v>
      </c>
      <c r="E31" s="29" t="s">
        <v>233</v>
      </c>
      <c r="F31" s="25">
        <v>232507</v>
      </c>
      <c r="G31" s="29">
        <v>150</v>
      </c>
      <c r="H31" s="32">
        <v>11000</v>
      </c>
      <c r="I31" s="25">
        <v>11000</v>
      </c>
      <c r="J31" s="25"/>
      <c r="K31" s="67">
        <v>150</v>
      </c>
      <c r="L31" s="67">
        <v>1000</v>
      </c>
      <c r="M31" s="65">
        <v>1.3636363636363636E-2</v>
      </c>
      <c r="N31" s="65">
        <v>-0.90303030303030296</v>
      </c>
      <c r="O31" s="66" t="s">
        <v>116</v>
      </c>
      <c r="P31" s="66" t="s">
        <v>5665</v>
      </c>
      <c r="Q31" s="66" t="s">
        <v>3283</v>
      </c>
      <c r="R31" s="66" t="s">
        <v>5636</v>
      </c>
      <c r="S31" s="77" t="s">
        <v>113</v>
      </c>
      <c r="T31" s="76" t="s">
        <v>331</v>
      </c>
      <c r="U31" s="25" t="s">
        <v>1720</v>
      </c>
      <c r="V31" s="39"/>
    </row>
    <row r="32" spans="1:22" s="3" customFormat="1" ht="28.5">
      <c r="A32" s="29">
        <v>16</v>
      </c>
      <c r="B32" s="1390" t="s">
        <v>1721</v>
      </c>
      <c r="C32" s="1390"/>
      <c r="D32" s="40" t="s">
        <v>1722</v>
      </c>
      <c r="E32" s="25" t="s">
        <v>208</v>
      </c>
      <c r="F32" s="25">
        <v>9093</v>
      </c>
      <c r="G32" s="25">
        <v>2500</v>
      </c>
      <c r="H32" s="32">
        <v>3500</v>
      </c>
      <c r="I32" s="29">
        <v>3500</v>
      </c>
      <c r="J32" s="29"/>
      <c r="K32" s="64">
        <v>3088</v>
      </c>
      <c r="L32" s="64">
        <v>3088</v>
      </c>
      <c r="M32" s="65">
        <v>0.88228571428571434</v>
      </c>
      <c r="N32" s="65">
        <v>-3.438095238095229E-2</v>
      </c>
      <c r="O32" s="66" t="s">
        <v>38</v>
      </c>
      <c r="P32" s="66" t="s">
        <v>5666</v>
      </c>
      <c r="Q32" s="66">
        <v>0</v>
      </c>
      <c r="R32" s="66">
        <v>0</v>
      </c>
      <c r="S32" s="77" t="s">
        <v>1723</v>
      </c>
      <c r="T32" s="76" t="s">
        <v>36</v>
      </c>
      <c r="U32" s="25" t="s">
        <v>1194</v>
      </c>
      <c r="V32" s="39"/>
    </row>
    <row r="33" spans="1:22" s="3" customFormat="1" ht="28.5">
      <c r="A33" s="29">
        <v>17</v>
      </c>
      <c r="B33" s="1390" t="s">
        <v>1724</v>
      </c>
      <c r="C33" s="1390"/>
      <c r="D33" s="40" t="s">
        <v>1725</v>
      </c>
      <c r="E33" s="25" t="s">
        <v>1726</v>
      </c>
      <c r="F33" s="41">
        <v>10035</v>
      </c>
      <c r="G33" s="25">
        <v>9600</v>
      </c>
      <c r="H33" s="32">
        <v>435</v>
      </c>
      <c r="I33" s="25">
        <v>435</v>
      </c>
      <c r="J33" s="29"/>
      <c r="K33" s="64">
        <v>435</v>
      </c>
      <c r="L33" s="64">
        <v>435</v>
      </c>
      <c r="M33" s="65">
        <v>1</v>
      </c>
      <c r="N33" s="65">
        <v>8.333333333333337E-2</v>
      </c>
      <c r="O33" s="66" t="s">
        <v>38</v>
      </c>
      <c r="P33" s="66" t="s">
        <v>5667</v>
      </c>
      <c r="Q33" s="66">
        <v>0</v>
      </c>
      <c r="R33" s="66">
        <v>0</v>
      </c>
      <c r="S33" s="77" t="s">
        <v>105</v>
      </c>
      <c r="T33" s="76" t="s">
        <v>36</v>
      </c>
      <c r="U33" s="25" t="s">
        <v>1194</v>
      </c>
      <c r="V33" s="31"/>
    </row>
    <row r="34" spans="1:22" s="2" customFormat="1" ht="117" customHeight="1">
      <c r="A34" s="29">
        <v>18</v>
      </c>
      <c r="B34" s="1390" t="s">
        <v>1727</v>
      </c>
      <c r="C34" s="1390"/>
      <c r="D34" s="31" t="s">
        <v>1728</v>
      </c>
      <c r="E34" s="25" t="s">
        <v>56</v>
      </c>
      <c r="F34" s="25">
        <v>17356</v>
      </c>
      <c r="G34" s="25">
        <v>300</v>
      </c>
      <c r="H34" s="32">
        <v>7000</v>
      </c>
      <c r="I34" s="25"/>
      <c r="J34" s="25">
        <v>7000</v>
      </c>
      <c r="K34" s="67">
        <v>4274</v>
      </c>
      <c r="L34" s="67">
        <v>7000</v>
      </c>
      <c r="M34" s="65">
        <v>0.61057142857142854</v>
      </c>
      <c r="N34" s="65">
        <v>-0.30609523809523809</v>
      </c>
      <c r="O34" s="66" t="s">
        <v>3276</v>
      </c>
      <c r="P34" s="66" t="s">
        <v>5668</v>
      </c>
      <c r="Q34" s="66" t="s">
        <v>5669</v>
      </c>
      <c r="R34" s="66" t="s">
        <v>5670</v>
      </c>
      <c r="S34" s="30" t="s">
        <v>89</v>
      </c>
      <c r="T34" s="76" t="s">
        <v>36</v>
      </c>
      <c r="U34" s="29" t="s">
        <v>1729</v>
      </c>
      <c r="V34" s="39" t="s">
        <v>1712</v>
      </c>
    </row>
    <row r="35" spans="1:22" s="2" customFormat="1" ht="142.5">
      <c r="A35" s="29">
        <v>19</v>
      </c>
      <c r="B35" s="1390" t="s">
        <v>1730</v>
      </c>
      <c r="C35" s="1390"/>
      <c r="D35" s="42" t="s">
        <v>1731</v>
      </c>
      <c r="E35" s="43" t="s">
        <v>208</v>
      </c>
      <c r="F35" s="43">
        <v>4346</v>
      </c>
      <c r="G35" s="43">
        <v>100</v>
      </c>
      <c r="H35" s="44">
        <v>3800</v>
      </c>
      <c r="I35" s="43"/>
      <c r="J35" s="25">
        <v>3800</v>
      </c>
      <c r="K35" s="67">
        <v>2083</v>
      </c>
      <c r="L35" s="67">
        <v>3800</v>
      </c>
      <c r="M35" s="65">
        <v>0.54815789473684207</v>
      </c>
      <c r="N35" s="65">
        <v>-0.36850877192982456</v>
      </c>
      <c r="O35" s="66" t="s">
        <v>3276</v>
      </c>
      <c r="P35" s="66" t="s">
        <v>5671</v>
      </c>
      <c r="Q35" s="66" t="s">
        <v>5672</v>
      </c>
      <c r="R35" s="66" t="s">
        <v>5670</v>
      </c>
      <c r="S35" s="80" t="s">
        <v>89</v>
      </c>
      <c r="T35" s="76" t="s">
        <v>36</v>
      </c>
      <c r="U35" s="81" t="s">
        <v>1708</v>
      </c>
      <c r="V35" s="82" t="s">
        <v>1712</v>
      </c>
    </row>
    <row r="36" spans="1:22" s="2" customFormat="1" ht="156.75">
      <c r="A36" s="29">
        <v>20</v>
      </c>
      <c r="B36" s="1390" t="s">
        <v>1732</v>
      </c>
      <c r="C36" s="1390"/>
      <c r="D36" s="42" t="s">
        <v>1733</v>
      </c>
      <c r="E36" s="43" t="s">
        <v>208</v>
      </c>
      <c r="F36" s="43">
        <v>6792</v>
      </c>
      <c r="G36" s="43">
        <v>100</v>
      </c>
      <c r="H36" s="44">
        <v>4800</v>
      </c>
      <c r="I36" s="43"/>
      <c r="J36" s="25">
        <v>4800</v>
      </c>
      <c r="K36" s="67">
        <v>2897</v>
      </c>
      <c r="L36" s="67">
        <v>4800</v>
      </c>
      <c r="M36" s="65">
        <v>0.60354166666666664</v>
      </c>
      <c r="N36" s="65">
        <v>-0.31312499999999999</v>
      </c>
      <c r="O36" s="66" t="s">
        <v>3276</v>
      </c>
      <c r="P36" s="66" t="s">
        <v>5673</v>
      </c>
      <c r="Q36" s="66" t="s">
        <v>5674</v>
      </c>
      <c r="R36" s="66" t="s">
        <v>5670</v>
      </c>
      <c r="S36" s="80" t="s">
        <v>89</v>
      </c>
      <c r="T36" s="76" t="s">
        <v>36</v>
      </c>
      <c r="U36" s="81" t="s">
        <v>1734</v>
      </c>
      <c r="V36" s="82" t="s">
        <v>1712</v>
      </c>
    </row>
    <row r="37" spans="1:22" s="2" customFormat="1" ht="156.75">
      <c r="A37" s="29">
        <v>21</v>
      </c>
      <c r="B37" s="1390" t="s">
        <v>1735</v>
      </c>
      <c r="C37" s="1390"/>
      <c r="D37" s="31" t="s">
        <v>1736</v>
      </c>
      <c r="E37" s="25" t="s">
        <v>1665</v>
      </c>
      <c r="F37" s="25">
        <v>9118</v>
      </c>
      <c r="G37" s="25">
        <v>5100</v>
      </c>
      <c r="H37" s="32">
        <v>4010</v>
      </c>
      <c r="I37" s="25">
        <v>4010</v>
      </c>
      <c r="J37" s="25"/>
      <c r="K37" s="67">
        <v>3650</v>
      </c>
      <c r="L37" s="67">
        <v>4010</v>
      </c>
      <c r="M37" s="65">
        <v>0.91022443890274318</v>
      </c>
      <c r="N37" s="65">
        <v>-6.4422277639234471E-3</v>
      </c>
      <c r="O37" s="66" t="s">
        <v>5675</v>
      </c>
      <c r="P37" s="66" t="s">
        <v>5676</v>
      </c>
      <c r="Q37" s="66">
        <v>0</v>
      </c>
      <c r="R37" s="66"/>
      <c r="S37" s="77" t="s">
        <v>105</v>
      </c>
      <c r="T37" s="76" t="s">
        <v>36</v>
      </c>
      <c r="U37" s="25" t="s">
        <v>1708</v>
      </c>
      <c r="V37" s="39"/>
    </row>
    <row r="38" spans="1:22" s="3" customFormat="1" ht="71.25">
      <c r="A38" s="29">
        <v>22</v>
      </c>
      <c r="B38" s="1390" t="s">
        <v>1737</v>
      </c>
      <c r="C38" s="1390"/>
      <c r="D38" s="45" t="s">
        <v>78</v>
      </c>
      <c r="E38" s="46" t="s">
        <v>48</v>
      </c>
      <c r="F38" s="46">
        <v>91370</v>
      </c>
      <c r="G38" s="46">
        <v>39200</v>
      </c>
      <c r="H38" s="47">
        <v>18000</v>
      </c>
      <c r="I38" s="46">
        <v>18000</v>
      </c>
      <c r="J38" s="29"/>
      <c r="K38" s="64">
        <v>25769</v>
      </c>
      <c r="L38" s="64">
        <v>25769</v>
      </c>
      <c r="M38" s="65">
        <v>1.4316111111111112</v>
      </c>
      <c r="N38" s="65">
        <v>0.51494444444444454</v>
      </c>
      <c r="O38" s="66">
        <v>0</v>
      </c>
      <c r="P38" s="66" t="s">
        <v>5677</v>
      </c>
      <c r="Q38" s="66">
        <v>0</v>
      </c>
      <c r="R38" s="66">
        <v>0</v>
      </c>
      <c r="S38" s="77" t="s">
        <v>1738</v>
      </c>
      <c r="T38" s="76" t="s">
        <v>36</v>
      </c>
      <c r="U38" s="29" t="s">
        <v>1415</v>
      </c>
      <c r="V38" s="39"/>
    </row>
    <row r="39" spans="1:22" s="3" customFormat="1" ht="270.75">
      <c r="A39" s="29">
        <v>23</v>
      </c>
      <c r="B39" s="1390" t="s">
        <v>1739</v>
      </c>
      <c r="C39" s="1390"/>
      <c r="D39" s="31" t="s">
        <v>1740</v>
      </c>
      <c r="E39" s="29" t="s">
        <v>883</v>
      </c>
      <c r="F39" s="25">
        <v>190385</v>
      </c>
      <c r="G39" s="25">
        <v>1500</v>
      </c>
      <c r="H39" s="32">
        <v>22500</v>
      </c>
      <c r="I39" s="39"/>
      <c r="J39" s="29">
        <v>22500</v>
      </c>
      <c r="K39" s="64">
        <v>18180</v>
      </c>
      <c r="L39" s="64">
        <v>22500</v>
      </c>
      <c r="M39" s="65">
        <v>0.80800000000000005</v>
      </c>
      <c r="N39" s="65">
        <v>-0.10866666666666658</v>
      </c>
      <c r="O39" s="66" t="s">
        <v>5678</v>
      </c>
      <c r="P39" s="66" t="s">
        <v>5679</v>
      </c>
      <c r="Q39" s="66" t="s">
        <v>5680</v>
      </c>
      <c r="R39" s="66" t="s">
        <v>5681</v>
      </c>
      <c r="S39" s="30" t="s">
        <v>89</v>
      </c>
      <c r="T39" s="76" t="s">
        <v>36</v>
      </c>
      <c r="U39" s="25" t="s">
        <v>3302</v>
      </c>
      <c r="V39" s="39" t="s">
        <v>1712</v>
      </c>
    </row>
    <row r="40" spans="1:22" s="2" customFormat="1" ht="299.25">
      <c r="A40" s="29">
        <v>24</v>
      </c>
      <c r="B40" s="1390" t="s">
        <v>1742</v>
      </c>
      <c r="C40" s="1390"/>
      <c r="D40" s="42" t="s">
        <v>1743</v>
      </c>
      <c r="E40" s="43" t="s">
        <v>208</v>
      </c>
      <c r="F40" s="43">
        <v>3716</v>
      </c>
      <c r="G40" s="43">
        <v>100</v>
      </c>
      <c r="H40" s="44">
        <v>2700</v>
      </c>
      <c r="I40" s="31"/>
      <c r="J40" s="43">
        <v>2700</v>
      </c>
      <c r="K40" s="64">
        <v>1769</v>
      </c>
      <c r="L40" s="71">
        <v>2700</v>
      </c>
      <c r="M40" s="72">
        <v>0.6551851851851852</v>
      </c>
      <c r="N40" s="72">
        <v>-0.26148148148148143</v>
      </c>
      <c r="O40" s="73" t="s">
        <v>3276</v>
      </c>
      <c r="P40" s="73" t="s">
        <v>5682</v>
      </c>
      <c r="Q40" s="73" t="s">
        <v>5683</v>
      </c>
      <c r="R40" s="73" t="s">
        <v>5684</v>
      </c>
      <c r="S40" s="80" t="s">
        <v>89</v>
      </c>
      <c r="T40" s="76" t="s">
        <v>36</v>
      </c>
      <c r="U40" s="81" t="s">
        <v>1744</v>
      </c>
      <c r="V40" s="82" t="s">
        <v>1712</v>
      </c>
    </row>
    <row r="41" spans="1:22" s="2" customFormat="1" ht="138.75" customHeight="1">
      <c r="A41" s="29">
        <v>25</v>
      </c>
      <c r="B41" s="1390" t="s">
        <v>1745</v>
      </c>
      <c r="C41" s="1390"/>
      <c r="D41" s="42" t="s">
        <v>1746</v>
      </c>
      <c r="E41" s="43" t="s">
        <v>208</v>
      </c>
      <c r="F41" s="43">
        <v>2086</v>
      </c>
      <c r="G41" s="43">
        <v>80</v>
      </c>
      <c r="H41" s="44">
        <v>1500</v>
      </c>
      <c r="I41" s="31"/>
      <c r="J41" s="43">
        <v>1500</v>
      </c>
      <c r="K41" s="64">
        <v>1328</v>
      </c>
      <c r="L41" s="71">
        <v>1500</v>
      </c>
      <c r="M41" s="72">
        <v>0.88533333333333331</v>
      </c>
      <c r="N41" s="72">
        <v>-3.1333333333333324E-2</v>
      </c>
      <c r="O41" s="73" t="s">
        <v>3276</v>
      </c>
      <c r="P41" s="73" t="s">
        <v>5685</v>
      </c>
      <c r="Q41" s="73" t="s">
        <v>5686</v>
      </c>
      <c r="R41" s="73" t="s">
        <v>5684</v>
      </c>
      <c r="S41" s="80" t="s">
        <v>89</v>
      </c>
      <c r="T41" s="76" t="s">
        <v>36</v>
      </c>
      <c r="U41" s="81" t="s">
        <v>1744</v>
      </c>
      <c r="V41" s="82" t="s">
        <v>1712</v>
      </c>
    </row>
    <row r="42" spans="1:22" s="2" customFormat="1" ht="42.75">
      <c r="A42" s="29">
        <v>26</v>
      </c>
      <c r="B42" s="1390" t="s">
        <v>1747</v>
      </c>
      <c r="C42" s="1390"/>
      <c r="D42" s="39" t="s">
        <v>1748</v>
      </c>
      <c r="E42" s="29" t="s">
        <v>48</v>
      </c>
      <c r="F42" s="48">
        <v>22793</v>
      </c>
      <c r="G42" s="29">
        <v>18000</v>
      </c>
      <c r="H42" s="32">
        <v>4790</v>
      </c>
      <c r="I42" s="29">
        <v>4790</v>
      </c>
      <c r="J42" s="25"/>
      <c r="K42" s="67">
        <v>3800</v>
      </c>
      <c r="L42" s="67">
        <v>3800</v>
      </c>
      <c r="M42" s="65">
        <v>0.79331941544885176</v>
      </c>
      <c r="N42" s="65">
        <v>-0.12334725121781487</v>
      </c>
      <c r="O42" s="66" t="s">
        <v>5687</v>
      </c>
      <c r="P42" s="66" t="s">
        <v>5688</v>
      </c>
      <c r="Q42" s="66">
        <v>0</v>
      </c>
      <c r="R42" s="66">
        <v>0</v>
      </c>
      <c r="S42" s="77" t="s">
        <v>89</v>
      </c>
      <c r="T42" s="76" t="s">
        <v>36</v>
      </c>
      <c r="U42" s="29" t="s">
        <v>3309</v>
      </c>
      <c r="V42" s="39"/>
    </row>
    <row r="43" spans="1:22" s="3" customFormat="1" ht="327.75">
      <c r="A43" s="29">
        <v>27</v>
      </c>
      <c r="B43" s="1390" t="s">
        <v>1750</v>
      </c>
      <c r="C43" s="1390"/>
      <c r="D43" s="40" t="s">
        <v>1751</v>
      </c>
      <c r="E43" s="25" t="s">
        <v>56</v>
      </c>
      <c r="F43" s="25">
        <v>141974</v>
      </c>
      <c r="G43" s="25">
        <v>13000</v>
      </c>
      <c r="H43" s="32">
        <v>18000</v>
      </c>
      <c r="I43" s="25"/>
      <c r="J43" s="25">
        <v>18000</v>
      </c>
      <c r="K43" s="67">
        <v>4866.97</v>
      </c>
      <c r="L43" s="67">
        <v>18000</v>
      </c>
      <c r="M43" s="65">
        <v>0.27038722222222222</v>
      </c>
      <c r="N43" s="65">
        <v>-0.64627944444444441</v>
      </c>
      <c r="O43" s="66" t="s">
        <v>3310</v>
      </c>
      <c r="P43" s="66" t="s">
        <v>5689</v>
      </c>
      <c r="Q43" s="66" t="s">
        <v>5690</v>
      </c>
      <c r="R43" s="66" t="s">
        <v>5681</v>
      </c>
      <c r="S43" s="30" t="s">
        <v>89</v>
      </c>
      <c r="T43" s="76" t="s">
        <v>36</v>
      </c>
      <c r="U43" s="25" t="s">
        <v>3314</v>
      </c>
      <c r="V43" s="39"/>
    </row>
    <row r="44" spans="1:22" s="3" customFormat="1" ht="85.5">
      <c r="A44" s="29">
        <v>28</v>
      </c>
      <c r="B44" s="1390" t="s">
        <v>1753</v>
      </c>
      <c r="C44" s="1390"/>
      <c r="D44" s="31" t="s">
        <v>1754</v>
      </c>
      <c r="E44" s="25" t="s">
        <v>56</v>
      </c>
      <c r="F44" s="25">
        <v>13000</v>
      </c>
      <c r="G44" s="37">
        <v>500</v>
      </c>
      <c r="H44" s="32">
        <v>1500</v>
      </c>
      <c r="I44" s="25">
        <v>1500</v>
      </c>
      <c r="J44" s="29"/>
      <c r="K44" s="64">
        <v>1376</v>
      </c>
      <c r="L44" s="64">
        <v>1376</v>
      </c>
      <c r="M44" s="65">
        <v>0.91733333333333333</v>
      </c>
      <c r="N44" s="65">
        <v>6.6666666666670427E-4</v>
      </c>
      <c r="O44" s="66" t="s">
        <v>38</v>
      </c>
      <c r="P44" s="66" t="s">
        <v>5691</v>
      </c>
      <c r="Q44" s="66" t="s">
        <v>5692</v>
      </c>
      <c r="R44" s="66" t="s">
        <v>5693</v>
      </c>
      <c r="S44" s="30" t="s">
        <v>1755</v>
      </c>
      <c r="T44" s="76" t="s">
        <v>36</v>
      </c>
      <c r="U44" s="25" t="s">
        <v>3316</v>
      </c>
      <c r="V44" s="31" t="s">
        <v>1757</v>
      </c>
    </row>
    <row r="45" spans="1:22" s="3" customFormat="1" ht="28.5">
      <c r="A45" s="29">
        <v>29</v>
      </c>
      <c r="B45" s="1390" t="s">
        <v>1758</v>
      </c>
      <c r="C45" s="1390"/>
      <c r="D45" s="31" t="s">
        <v>1759</v>
      </c>
      <c r="E45" s="25" t="s">
        <v>1760</v>
      </c>
      <c r="F45" s="25">
        <v>10389.6</v>
      </c>
      <c r="G45" s="37">
        <v>4400</v>
      </c>
      <c r="H45" s="32">
        <v>1000</v>
      </c>
      <c r="I45" s="25">
        <v>1000</v>
      </c>
      <c r="J45" s="29"/>
      <c r="K45" s="64">
        <v>209</v>
      </c>
      <c r="L45" s="64">
        <v>209</v>
      </c>
      <c r="M45" s="65">
        <v>0.20899999999999999</v>
      </c>
      <c r="N45" s="65">
        <v>-0.70766666666666667</v>
      </c>
      <c r="O45" s="66" t="s">
        <v>38</v>
      </c>
      <c r="P45" s="66" t="s">
        <v>5694</v>
      </c>
      <c r="Q45" s="66">
        <v>0</v>
      </c>
      <c r="R45" s="66">
        <v>0</v>
      </c>
      <c r="S45" s="30" t="s">
        <v>89</v>
      </c>
      <c r="T45" s="76" t="s">
        <v>36</v>
      </c>
      <c r="U45" s="25" t="s">
        <v>1194</v>
      </c>
      <c r="V45" s="31"/>
    </row>
    <row r="46" spans="1:22" s="2" customFormat="1" ht="57">
      <c r="A46" s="29">
        <v>30</v>
      </c>
      <c r="B46" s="1390" t="s">
        <v>1761</v>
      </c>
      <c r="C46" s="1390"/>
      <c r="D46" s="31" t="s">
        <v>1762</v>
      </c>
      <c r="E46" s="25" t="s">
        <v>34</v>
      </c>
      <c r="F46" s="25">
        <v>2997</v>
      </c>
      <c r="G46" s="25">
        <v>200</v>
      </c>
      <c r="H46" s="32">
        <v>1100</v>
      </c>
      <c r="I46" s="25">
        <v>1100</v>
      </c>
      <c r="J46" s="25"/>
      <c r="K46" s="67">
        <v>3400</v>
      </c>
      <c r="L46" s="67">
        <v>2400</v>
      </c>
      <c r="M46" s="65">
        <v>3.0909090909090908</v>
      </c>
      <c r="N46" s="65">
        <v>2.1742424242424243</v>
      </c>
      <c r="O46" s="66">
        <v>0</v>
      </c>
      <c r="P46" s="66" t="s">
        <v>5695</v>
      </c>
      <c r="Q46" s="66" t="s">
        <v>5696</v>
      </c>
      <c r="R46" s="66" t="s">
        <v>5654</v>
      </c>
      <c r="S46" s="30" t="s">
        <v>1763</v>
      </c>
      <c r="T46" s="76" t="s">
        <v>90</v>
      </c>
      <c r="U46" s="25" t="s">
        <v>1180</v>
      </c>
      <c r="V46" s="39"/>
    </row>
    <row r="47" spans="1:22" s="3" customFormat="1" ht="96" customHeight="1">
      <c r="A47" s="1407">
        <v>31</v>
      </c>
      <c r="B47" s="1412" t="s">
        <v>1764</v>
      </c>
      <c r="C47" s="49" t="s">
        <v>3319</v>
      </c>
      <c r="D47" s="50" t="s">
        <v>5697</v>
      </c>
      <c r="E47" s="46" t="s">
        <v>48</v>
      </c>
      <c r="F47" s="46">
        <v>90816</v>
      </c>
      <c r="G47" s="46">
        <v>42850</v>
      </c>
      <c r="H47" s="47">
        <v>26000</v>
      </c>
      <c r="I47" s="46">
        <v>26000</v>
      </c>
      <c r="J47" s="29"/>
      <c r="K47" s="64">
        <v>23985</v>
      </c>
      <c r="L47" s="64">
        <v>23985</v>
      </c>
      <c r="M47" s="65">
        <v>0.92249999999999999</v>
      </c>
      <c r="N47" s="65">
        <v>5.833333333333357E-3</v>
      </c>
      <c r="O47" s="66">
        <v>0</v>
      </c>
      <c r="P47" s="66" t="s">
        <v>5698</v>
      </c>
      <c r="Q47" s="66">
        <v>0</v>
      </c>
      <c r="R47" s="66">
        <v>0</v>
      </c>
      <c r="S47" s="77" t="s">
        <v>1738</v>
      </c>
      <c r="T47" s="76" t="s">
        <v>36</v>
      </c>
      <c r="U47" s="29" t="s">
        <v>1415</v>
      </c>
      <c r="V47" s="39"/>
    </row>
    <row r="48" spans="1:22" s="3" customFormat="1" ht="90.75" customHeight="1">
      <c r="A48" s="1407"/>
      <c r="B48" s="1412"/>
      <c r="C48" s="49" t="s">
        <v>3323</v>
      </c>
      <c r="D48" s="50" t="s">
        <v>5699</v>
      </c>
      <c r="E48" s="46" t="s">
        <v>208</v>
      </c>
      <c r="F48" s="46">
        <v>25818</v>
      </c>
      <c r="G48" s="46">
        <v>8000</v>
      </c>
      <c r="H48" s="47">
        <v>8000</v>
      </c>
      <c r="I48" s="46">
        <v>8000</v>
      </c>
      <c r="J48" s="29"/>
      <c r="K48" s="64">
        <v>7433</v>
      </c>
      <c r="L48" s="64">
        <v>7433</v>
      </c>
      <c r="M48" s="65">
        <v>0.92912499999999998</v>
      </c>
      <c r="N48" s="65">
        <v>1.2458333333333349E-2</v>
      </c>
      <c r="O48" s="66">
        <v>0</v>
      </c>
      <c r="P48" s="66" t="s">
        <v>5700</v>
      </c>
      <c r="Q48" s="66">
        <v>0</v>
      </c>
      <c r="R48" s="66">
        <v>0</v>
      </c>
      <c r="S48" s="77" t="s">
        <v>1767</v>
      </c>
      <c r="T48" s="76" t="s">
        <v>36</v>
      </c>
      <c r="U48" s="29" t="s">
        <v>1415</v>
      </c>
      <c r="V48" s="39"/>
    </row>
    <row r="49" spans="1:22" s="3" customFormat="1" ht="111" customHeight="1">
      <c r="A49" s="1407"/>
      <c r="B49" s="1412"/>
      <c r="C49" s="49" t="s">
        <v>5701</v>
      </c>
      <c r="D49" s="50" t="s">
        <v>5702</v>
      </c>
      <c r="E49" s="46" t="s">
        <v>64</v>
      </c>
      <c r="F49" s="46">
        <v>12300</v>
      </c>
      <c r="G49" s="46"/>
      <c r="H49" s="47">
        <v>500</v>
      </c>
      <c r="I49" s="46">
        <v>500</v>
      </c>
      <c r="J49" s="29"/>
      <c r="K49" s="64">
        <v>926</v>
      </c>
      <c r="L49" s="64">
        <v>926</v>
      </c>
      <c r="M49" s="65">
        <v>1.8520000000000001</v>
      </c>
      <c r="N49" s="65">
        <v>0.93533333333333346</v>
      </c>
      <c r="O49" s="66" t="s">
        <v>5703</v>
      </c>
      <c r="P49" s="66" t="s">
        <v>5704</v>
      </c>
      <c r="Q49" s="66">
        <v>0</v>
      </c>
      <c r="R49" s="66">
        <v>0</v>
      </c>
      <c r="S49" s="77" t="s">
        <v>1769</v>
      </c>
      <c r="T49" s="76" t="s">
        <v>331</v>
      </c>
      <c r="U49" s="29" t="s">
        <v>1415</v>
      </c>
      <c r="V49" s="39"/>
    </row>
    <row r="50" spans="1:22" s="3" customFormat="1" ht="94.5" customHeight="1">
      <c r="A50" s="1407"/>
      <c r="B50" s="1412"/>
      <c r="C50" s="49" t="s">
        <v>5705</v>
      </c>
      <c r="D50" s="50" t="s">
        <v>5706</v>
      </c>
      <c r="E50" s="46" t="s">
        <v>64</v>
      </c>
      <c r="F50" s="46">
        <v>18700</v>
      </c>
      <c r="G50" s="46"/>
      <c r="H50" s="47">
        <v>500</v>
      </c>
      <c r="I50" s="46">
        <v>500</v>
      </c>
      <c r="J50" s="29"/>
      <c r="K50" s="64">
        <v>923</v>
      </c>
      <c r="L50" s="64">
        <v>923</v>
      </c>
      <c r="M50" s="65">
        <v>1.8460000000000001</v>
      </c>
      <c r="N50" s="65">
        <v>0.92933333333333346</v>
      </c>
      <c r="O50" s="66" t="s">
        <v>5703</v>
      </c>
      <c r="P50" s="66" t="s">
        <v>5707</v>
      </c>
      <c r="Q50" s="66">
        <v>0</v>
      </c>
      <c r="R50" s="66">
        <v>0</v>
      </c>
      <c r="S50" s="77" t="s">
        <v>1769</v>
      </c>
      <c r="T50" s="76" t="s">
        <v>114</v>
      </c>
      <c r="U50" s="29" t="s">
        <v>1415</v>
      </c>
      <c r="V50" s="39"/>
    </row>
    <row r="51" spans="1:22" s="3" customFormat="1" ht="71.25">
      <c r="A51" s="29">
        <v>32</v>
      </c>
      <c r="B51" s="1390" t="s">
        <v>1771</v>
      </c>
      <c r="C51" s="1390"/>
      <c r="D51" s="39" t="s">
        <v>1772</v>
      </c>
      <c r="E51" s="25" t="s">
        <v>883</v>
      </c>
      <c r="F51" s="25">
        <v>76417</v>
      </c>
      <c r="G51" s="25">
        <v>10000</v>
      </c>
      <c r="H51" s="32">
        <v>10000</v>
      </c>
      <c r="I51" s="25">
        <v>10000</v>
      </c>
      <c r="J51" s="29"/>
      <c r="K51" s="64">
        <v>9018</v>
      </c>
      <c r="L51" s="64">
        <v>9018</v>
      </c>
      <c r="M51" s="65">
        <v>0.90180000000000005</v>
      </c>
      <c r="N51" s="65">
        <v>-1.4866666666666584E-2</v>
      </c>
      <c r="O51" s="66" t="s">
        <v>3326</v>
      </c>
      <c r="P51" s="66" t="s">
        <v>5708</v>
      </c>
      <c r="Q51" s="66">
        <v>0</v>
      </c>
      <c r="R51" s="66">
        <v>0</v>
      </c>
      <c r="S51" s="77" t="s">
        <v>89</v>
      </c>
      <c r="T51" s="76" t="s">
        <v>36</v>
      </c>
      <c r="U51" s="29" t="s">
        <v>1381</v>
      </c>
      <c r="V51" s="31" t="s">
        <v>1712</v>
      </c>
    </row>
    <row r="52" spans="1:22" s="3" customFormat="1" ht="71.25">
      <c r="A52" s="29">
        <v>33</v>
      </c>
      <c r="B52" s="1390" t="s">
        <v>1773</v>
      </c>
      <c r="C52" s="1390"/>
      <c r="D52" s="39" t="s">
        <v>1774</v>
      </c>
      <c r="E52" s="29" t="s">
        <v>208</v>
      </c>
      <c r="F52" s="25">
        <v>28314</v>
      </c>
      <c r="G52" s="29">
        <v>500</v>
      </c>
      <c r="H52" s="32">
        <v>5000</v>
      </c>
      <c r="I52" s="25">
        <v>1000</v>
      </c>
      <c r="J52" s="25">
        <v>4000</v>
      </c>
      <c r="K52" s="67">
        <v>3500</v>
      </c>
      <c r="L52" s="67">
        <v>6260</v>
      </c>
      <c r="M52" s="65">
        <v>0.7</v>
      </c>
      <c r="N52" s="65">
        <v>-0.21666666666666667</v>
      </c>
      <c r="O52" s="66" t="s">
        <v>3329</v>
      </c>
      <c r="P52" s="66" t="s">
        <v>5709</v>
      </c>
      <c r="Q52" s="66">
        <v>0</v>
      </c>
      <c r="R52" s="66">
        <v>0</v>
      </c>
      <c r="S52" s="77" t="s">
        <v>1775</v>
      </c>
      <c r="T52" s="76" t="s">
        <v>106</v>
      </c>
      <c r="U52" s="25" t="s">
        <v>1556</v>
      </c>
      <c r="V52" s="39" t="s">
        <v>1776</v>
      </c>
    </row>
    <row r="53" spans="1:22" s="3" customFormat="1" ht="57">
      <c r="A53" s="29">
        <v>34</v>
      </c>
      <c r="B53" s="1390" t="s">
        <v>1777</v>
      </c>
      <c r="C53" s="1390"/>
      <c r="D53" s="39" t="s">
        <v>1778</v>
      </c>
      <c r="E53" s="29" t="s">
        <v>34</v>
      </c>
      <c r="F53" s="25">
        <v>12907.52</v>
      </c>
      <c r="G53" s="29"/>
      <c r="H53" s="32">
        <v>5000</v>
      </c>
      <c r="I53" s="25">
        <v>5000</v>
      </c>
      <c r="J53" s="25"/>
      <c r="K53" s="67">
        <v>4615</v>
      </c>
      <c r="L53" s="67">
        <v>4615</v>
      </c>
      <c r="M53" s="65">
        <v>0.92300000000000004</v>
      </c>
      <c r="N53" s="65">
        <v>6.333333333333413E-3</v>
      </c>
      <c r="O53" s="66" t="s">
        <v>5703</v>
      </c>
      <c r="P53" s="66" t="s">
        <v>5710</v>
      </c>
      <c r="Q53" s="66">
        <v>0</v>
      </c>
      <c r="R53" s="66">
        <v>0</v>
      </c>
      <c r="S53" s="77" t="s">
        <v>1779</v>
      </c>
      <c r="T53" s="76" t="s">
        <v>450</v>
      </c>
      <c r="U53" s="25" t="s">
        <v>1415</v>
      </c>
      <c r="V53" s="39"/>
    </row>
    <row r="54" spans="1:22" s="3" customFormat="1" ht="28.5">
      <c r="A54" s="29">
        <v>35</v>
      </c>
      <c r="B54" s="1390" t="s">
        <v>1780</v>
      </c>
      <c r="C54" s="1390"/>
      <c r="D54" s="40" t="s">
        <v>1781</v>
      </c>
      <c r="E54" s="25" t="s">
        <v>1726</v>
      </c>
      <c r="F54" s="41">
        <v>12962</v>
      </c>
      <c r="G54" s="25">
        <v>10500</v>
      </c>
      <c r="H54" s="32">
        <v>2460</v>
      </c>
      <c r="I54" s="25">
        <v>2460</v>
      </c>
      <c r="J54" s="25"/>
      <c r="K54" s="67">
        <v>2839</v>
      </c>
      <c r="L54" s="67">
        <v>2839</v>
      </c>
      <c r="M54" s="65">
        <v>1.1540650406504065</v>
      </c>
      <c r="N54" s="65">
        <v>0.23739837398373986</v>
      </c>
      <c r="O54" s="66" t="s">
        <v>38</v>
      </c>
      <c r="P54" s="66" t="s">
        <v>5667</v>
      </c>
      <c r="Q54" s="66">
        <v>0</v>
      </c>
      <c r="R54" s="66">
        <v>0</v>
      </c>
      <c r="S54" s="30" t="s">
        <v>105</v>
      </c>
      <c r="T54" s="76" t="s">
        <v>36</v>
      </c>
      <c r="U54" s="25" t="s">
        <v>1194</v>
      </c>
      <c r="V54" s="31"/>
    </row>
    <row r="55" spans="1:22" s="3" customFormat="1" ht="51.75" customHeight="1">
      <c r="A55" s="29">
        <v>36</v>
      </c>
      <c r="B55" s="1390" t="s">
        <v>1782</v>
      </c>
      <c r="C55" s="1390"/>
      <c r="D55" s="31" t="s">
        <v>1783</v>
      </c>
      <c r="E55" s="25" t="s">
        <v>1717</v>
      </c>
      <c r="F55" s="25">
        <v>11035</v>
      </c>
      <c r="G55" s="25">
        <v>8000</v>
      </c>
      <c r="H55" s="32">
        <v>3035</v>
      </c>
      <c r="I55" s="25">
        <v>3035</v>
      </c>
      <c r="J55" s="29"/>
      <c r="K55" s="64">
        <v>3250</v>
      </c>
      <c r="L55" s="64">
        <v>3250</v>
      </c>
      <c r="M55" s="65">
        <v>1.0708401976935749</v>
      </c>
      <c r="N55" s="65">
        <v>0.15417353102690823</v>
      </c>
      <c r="O55" s="66" t="s">
        <v>38</v>
      </c>
      <c r="P55" s="66" t="s">
        <v>3334</v>
      </c>
      <c r="Q55" s="66">
        <v>0</v>
      </c>
      <c r="R55" s="66">
        <v>0</v>
      </c>
      <c r="S55" s="79" t="s">
        <v>105</v>
      </c>
      <c r="T55" s="76" t="s">
        <v>36</v>
      </c>
      <c r="U55" s="25" t="s">
        <v>1381</v>
      </c>
      <c r="V55" s="39"/>
    </row>
    <row r="56" spans="1:22" s="3" customFormat="1" ht="71.25">
      <c r="A56" s="29">
        <v>37</v>
      </c>
      <c r="B56" s="1390" t="s">
        <v>1784</v>
      </c>
      <c r="C56" s="1390"/>
      <c r="D56" s="31" t="s">
        <v>1785</v>
      </c>
      <c r="E56" s="25" t="s">
        <v>34</v>
      </c>
      <c r="F56" s="25">
        <v>16800</v>
      </c>
      <c r="G56" s="25"/>
      <c r="H56" s="32">
        <v>4000</v>
      </c>
      <c r="I56" s="25">
        <v>4000</v>
      </c>
      <c r="J56" s="29"/>
      <c r="K56" s="64">
        <v>860</v>
      </c>
      <c r="L56" s="64">
        <v>4000</v>
      </c>
      <c r="M56" s="65">
        <v>0.215</v>
      </c>
      <c r="N56" s="65">
        <v>-0.70166666666666666</v>
      </c>
      <c r="O56" s="66" t="s">
        <v>3276</v>
      </c>
      <c r="P56" s="66" t="s">
        <v>5711</v>
      </c>
      <c r="Q56" s="66" t="s">
        <v>5712</v>
      </c>
      <c r="R56" s="66" t="s">
        <v>5713</v>
      </c>
      <c r="S56" s="79" t="s">
        <v>1786</v>
      </c>
      <c r="T56" s="76" t="s">
        <v>646</v>
      </c>
      <c r="U56" s="25" t="s">
        <v>1787</v>
      </c>
      <c r="V56" s="39"/>
    </row>
    <row r="57" spans="1:22" s="3" customFormat="1" ht="242.25">
      <c r="A57" s="29">
        <v>38</v>
      </c>
      <c r="B57" s="1390" t="s">
        <v>1788</v>
      </c>
      <c r="C57" s="1390"/>
      <c r="D57" s="31" t="s">
        <v>1789</v>
      </c>
      <c r="E57" s="25" t="s">
        <v>64</v>
      </c>
      <c r="F57" s="25">
        <v>210000</v>
      </c>
      <c r="G57" s="25"/>
      <c r="H57" s="32">
        <v>2650</v>
      </c>
      <c r="I57" s="25">
        <v>2650</v>
      </c>
      <c r="J57" s="29"/>
      <c r="K57" s="64">
        <v>2000</v>
      </c>
      <c r="L57" s="64">
        <v>2000</v>
      </c>
      <c r="M57" s="65">
        <v>0.75471698113207553</v>
      </c>
      <c r="N57" s="65">
        <v>-0.1619496855345911</v>
      </c>
      <c r="O57" s="66" t="s">
        <v>5714</v>
      </c>
      <c r="P57" s="66" t="s">
        <v>5715</v>
      </c>
      <c r="Q57" s="66">
        <v>0</v>
      </c>
      <c r="R57" s="66">
        <v>0</v>
      </c>
      <c r="S57" s="79" t="s">
        <v>118</v>
      </c>
      <c r="T57" s="76" t="s">
        <v>646</v>
      </c>
      <c r="U57" s="25" t="s">
        <v>41</v>
      </c>
      <c r="V57" s="39"/>
    </row>
    <row r="58" spans="1:22" s="3" customFormat="1" ht="57">
      <c r="A58" s="29">
        <v>39</v>
      </c>
      <c r="B58" s="1390" t="s">
        <v>1790</v>
      </c>
      <c r="C58" s="1390"/>
      <c r="D58" s="31" t="s">
        <v>1791</v>
      </c>
      <c r="E58" s="25" t="s">
        <v>34</v>
      </c>
      <c r="F58" s="25">
        <v>2282</v>
      </c>
      <c r="G58" s="25"/>
      <c r="H58" s="32">
        <v>1500</v>
      </c>
      <c r="I58" s="25">
        <v>1500</v>
      </c>
      <c r="J58" s="29"/>
      <c r="K58" s="64">
        <v>350</v>
      </c>
      <c r="L58" s="64">
        <v>1500</v>
      </c>
      <c r="M58" s="65">
        <v>0.23333333333333334</v>
      </c>
      <c r="N58" s="65">
        <v>-0.68333333333333335</v>
      </c>
      <c r="O58" s="66" t="s">
        <v>3276</v>
      </c>
      <c r="P58" s="66" t="s">
        <v>5716</v>
      </c>
      <c r="Q58" s="66">
        <v>0</v>
      </c>
      <c r="R58" s="66">
        <v>0</v>
      </c>
      <c r="S58" s="79" t="s">
        <v>1792</v>
      </c>
      <c r="T58" s="76" t="s">
        <v>646</v>
      </c>
      <c r="U58" s="25" t="s">
        <v>920</v>
      </c>
      <c r="V58" s="39"/>
    </row>
    <row r="59" spans="1:22" s="5" customFormat="1" ht="42" customHeight="1">
      <c r="A59" s="36" t="s">
        <v>83</v>
      </c>
      <c r="B59" s="1406" t="s">
        <v>1793</v>
      </c>
      <c r="C59" s="1406"/>
      <c r="D59" s="51"/>
      <c r="E59" s="24"/>
      <c r="F59" s="24">
        <v>178496</v>
      </c>
      <c r="G59" s="24">
        <v>93716.72</v>
      </c>
      <c r="H59" s="24">
        <v>31650</v>
      </c>
      <c r="I59" s="24">
        <v>13794</v>
      </c>
      <c r="J59" s="24">
        <v>17856</v>
      </c>
      <c r="K59" s="61">
        <v>24966.400000000001</v>
      </c>
      <c r="L59" s="61">
        <v>26810</v>
      </c>
      <c r="M59" s="62">
        <v>0.78882780410742503</v>
      </c>
      <c r="N59" s="62">
        <v>-0.1278388625592416</v>
      </c>
      <c r="O59" s="63"/>
      <c r="P59" s="63"/>
      <c r="Q59" s="63"/>
      <c r="R59" s="63"/>
      <c r="S59" s="83"/>
      <c r="T59" s="78"/>
      <c r="U59" s="24"/>
      <c r="V59" s="51"/>
    </row>
    <row r="60" spans="1:22" s="2" customFormat="1" ht="309.75" customHeight="1">
      <c r="A60" s="29">
        <v>40</v>
      </c>
      <c r="B60" s="1390" t="s">
        <v>1794</v>
      </c>
      <c r="C60" s="1390"/>
      <c r="D60" s="31" t="s">
        <v>1795</v>
      </c>
      <c r="E60" s="25" t="s">
        <v>1665</v>
      </c>
      <c r="F60" s="25">
        <v>34703</v>
      </c>
      <c r="G60" s="25">
        <v>17016.72</v>
      </c>
      <c r="H60" s="32">
        <v>10000</v>
      </c>
      <c r="I60" s="25">
        <v>10000</v>
      </c>
      <c r="J60" s="25"/>
      <c r="K60" s="67">
        <v>8716.4</v>
      </c>
      <c r="L60" s="67">
        <v>11890</v>
      </c>
      <c r="M60" s="65">
        <v>0.87163999999999997</v>
      </c>
      <c r="N60" s="65">
        <v>-4.5026666666666659E-2</v>
      </c>
      <c r="O60" s="66" t="s">
        <v>5717</v>
      </c>
      <c r="P60" s="66" t="s">
        <v>5718</v>
      </c>
      <c r="Q60" s="66" t="s">
        <v>5719</v>
      </c>
      <c r="R60" s="66" t="s">
        <v>5720</v>
      </c>
      <c r="S60" s="30" t="s">
        <v>1796</v>
      </c>
      <c r="T60" s="76" t="s">
        <v>36</v>
      </c>
      <c r="U60" s="25" t="s">
        <v>3339</v>
      </c>
      <c r="V60" s="31" t="s">
        <v>1798</v>
      </c>
    </row>
    <row r="61" spans="1:22" s="3" customFormat="1" ht="114">
      <c r="A61" s="29">
        <v>41</v>
      </c>
      <c r="B61" s="1390" t="s">
        <v>1799</v>
      </c>
      <c r="C61" s="1390"/>
      <c r="D61" s="31" t="s">
        <v>1800</v>
      </c>
      <c r="E61" s="25" t="s">
        <v>48</v>
      </c>
      <c r="F61" s="25">
        <v>120000</v>
      </c>
      <c r="G61" s="25">
        <v>70000</v>
      </c>
      <c r="H61" s="32">
        <v>15000</v>
      </c>
      <c r="I61" s="25"/>
      <c r="J61" s="25">
        <v>15000</v>
      </c>
      <c r="K61" s="67">
        <v>13750</v>
      </c>
      <c r="L61" s="67">
        <v>13750</v>
      </c>
      <c r="M61" s="65">
        <v>0.91666666666666663</v>
      </c>
      <c r="N61" s="65">
        <v>0</v>
      </c>
      <c r="O61" s="66" t="s">
        <v>5721</v>
      </c>
      <c r="P61" s="66" t="s">
        <v>5722</v>
      </c>
      <c r="Q61" s="66">
        <v>0</v>
      </c>
      <c r="R61" s="66">
        <v>0</v>
      </c>
      <c r="S61" s="30" t="s">
        <v>457</v>
      </c>
      <c r="T61" s="76" t="s">
        <v>36</v>
      </c>
      <c r="U61" s="25" t="s">
        <v>3342</v>
      </c>
      <c r="V61" s="31"/>
    </row>
    <row r="62" spans="1:22" s="2" customFormat="1" ht="42.75">
      <c r="A62" s="29">
        <v>42</v>
      </c>
      <c r="B62" s="1390" t="s">
        <v>1801</v>
      </c>
      <c r="C62" s="1390"/>
      <c r="D62" s="31" t="s">
        <v>1802</v>
      </c>
      <c r="E62" s="25" t="s">
        <v>1151</v>
      </c>
      <c r="F62" s="25">
        <v>17000</v>
      </c>
      <c r="G62" s="25">
        <v>6400</v>
      </c>
      <c r="H62" s="32">
        <v>1000</v>
      </c>
      <c r="I62" s="25"/>
      <c r="J62" s="25">
        <v>1000</v>
      </c>
      <c r="K62" s="67">
        <v>1000</v>
      </c>
      <c r="L62" s="67">
        <v>1000</v>
      </c>
      <c r="M62" s="65">
        <v>1</v>
      </c>
      <c r="N62" s="65">
        <v>8.333333333333337E-2</v>
      </c>
      <c r="O62" s="66" t="s">
        <v>38</v>
      </c>
      <c r="P62" s="66" t="s">
        <v>5723</v>
      </c>
      <c r="Q62" s="66">
        <v>0</v>
      </c>
      <c r="R62" s="66">
        <v>0</v>
      </c>
      <c r="S62" s="30" t="s">
        <v>1803</v>
      </c>
      <c r="T62" s="76" t="s">
        <v>36</v>
      </c>
      <c r="U62" s="25" t="s">
        <v>1194</v>
      </c>
      <c r="V62" s="31"/>
    </row>
    <row r="63" spans="1:22" s="3" customFormat="1" ht="114">
      <c r="A63" s="29">
        <v>43</v>
      </c>
      <c r="B63" s="1390" t="s">
        <v>1804</v>
      </c>
      <c r="C63" s="1390"/>
      <c r="D63" s="31" t="s">
        <v>1805</v>
      </c>
      <c r="E63" s="25" t="s">
        <v>34</v>
      </c>
      <c r="F63" s="25">
        <v>4356</v>
      </c>
      <c r="G63" s="29">
        <v>300</v>
      </c>
      <c r="H63" s="32">
        <v>3650</v>
      </c>
      <c r="I63" s="25">
        <v>1794</v>
      </c>
      <c r="J63" s="25">
        <v>1856</v>
      </c>
      <c r="K63" s="67">
        <v>1200</v>
      </c>
      <c r="L63" s="67">
        <v>170</v>
      </c>
      <c r="M63" s="65">
        <v>0.32876712328767121</v>
      </c>
      <c r="N63" s="65">
        <v>-0.58789954337899542</v>
      </c>
      <c r="O63" s="66">
        <v>0</v>
      </c>
      <c r="P63" s="66" t="s">
        <v>5724</v>
      </c>
      <c r="Q63" s="66" t="s">
        <v>5725</v>
      </c>
      <c r="R63" s="66" t="s">
        <v>5726</v>
      </c>
      <c r="S63" s="30" t="s">
        <v>1806</v>
      </c>
      <c r="T63" s="76" t="s">
        <v>160</v>
      </c>
      <c r="U63" s="25" t="s">
        <v>1180</v>
      </c>
      <c r="V63" s="39"/>
    </row>
    <row r="64" spans="1:22" s="2" customFormat="1" ht="57">
      <c r="A64" s="29">
        <v>44</v>
      </c>
      <c r="B64" s="1390" t="s">
        <v>1807</v>
      </c>
      <c r="C64" s="1390"/>
      <c r="D64" s="52" t="s">
        <v>3346</v>
      </c>
      <c r="E64" s="53" t="s">
        <v>34</v>
      </c>
      <c r="F64" s="53">
        <v>2437</v>
      </c>
      <c r="G64" s="53"/>
      <c r="H64" s="32">
        <v>2000</v>
      </c>
      <c r="I64" s="53">
        <v>2000</v>
      </c>
      <c r="J64" s="53"/>
      <c r="K64" s="67">
        <v>300</v>
      </c>
      <c r="L64" s="67">
        <v>0</v>
      </c>
      <c r="M64" s="65">
        <v>0.15</v>
      </c>
      <c r="N64" s="65">
        <v>-0.76666666666666661</v>
      </c>
      <c r="O64" s="74">
        <v>0</v>
      </c>
      <c r="P64" s="74" t="s">
        <v>5727</v>
      </c>
      <c r="Q64" s="74" t="s">
        <v>5728</v>
      </c>
      <c r="R64" s="74" t="s">
        <v>5729</v>
      </c>
      <c r="S64" s="84" t="s">
        <v>1809</v>
      </c>
      <c r="T64" s="85" t="s">
        <v>90</v>
      </c>
      <c r="U64" s="53" t="s">
        <v>1180</v>
      </c>
      <c r="V64" s="52"/>
    </row>
    <row r="65" spans="1:22" s="5" customFormat="1" ht="39" customHeight="1">
      <c r="A65" s="36" t="s">
        <v>1056</v>
      </c>
      <c r="B65" s="1406" t="s">
        <v>1810</v>
      </c>
      <c r="C65" s="1406"/>
      <c r="D65" s="27"/>
      <c r="E65" s="24"/>
      <c r="F65" s="24">
        <v>1164171.8845325657</v>
      </c>
      <c r="G65" s="24">
        <v>311995.3</v>
      </c>
      <c r="H65" s="28">
        <v>247923</v>
      </c>
      <c r="I65" s="24">
        <v>245023</v>
      </c>
      <c r="J65" s="24">
        <v>2900</v>
      </c>
      <c r="K65" s="61">
        <v>194105.23</v>
      </c>
      <c r="L65" s="61">
        <v>154916.08000000002</v>
      </c>
      <c r="M65" s="62">
        <v>0.78292546476123626</v>
      </c>
      <c r="N65" s="62">
        <v>-0.13374120190543037</v>
      </c>
      <c r="O65" s="63"/>
      <c r="P65" s="63"/>
      <c r="Q65" s="63"/>
      <c r="R65" s="63"/>
      <c r="S65" s="92"/>
      <c r="T65" s="78"/>
      <c r="U65" s="24"/>
      <c r="V65" s="51"/>
    </row>
    <row r="66" spans="1:22" s="2" customFormat="1" ht="99.75">
      <c r="A66" s="29">
        <v>45</v>
      </c>
      <c r="B66" s="1390" t="s">
        <v>1811</v>
      </c>
      <c r="C66" s="1390"/>
      <c r="D66" s="31" t="s">
        <v>1812</v>
      </c>
      <c r="E66" s="25" t="s">
        <v>1813</v>
      </c>
      <c r="F66" s="25">
        <v>155062</v>
      </c>
      <c r="G66" s="25">
        <v>84100</v>
      </c>
      <c r="H66" s="32">
        <v>43640</v>
      </c>
      <c r="I66" s="25">
        <v>43640</v>
      </c>
      <c r="J66" s="25"/>
      <c r="K66" s="67">
        <v>44707</v>
      </c>
      <c r="L66" s="67">
        <v>21536.32</v>
      </c>
      <c r="M66" s="65">
        <v>1.0244500458295143</v>
      </c>
      <c r="N66" s="65">
        <v>0.10778337916284764</v>
      </c>
      <c r="O66" s="66" t="s">
        <v>5730</v>
      </c>
      <c r="P66" s="66" t="s">
        <v>5731</v>
      </c>
      <c r="Q66" s="66" t="s">
        <v>5732</v>
      </c>
      <c r="R66" s="66" t="s">
        <v>5733</v>
      </c>
      <c r="S66" s="30" t="s">
        <v>1814</v>
      </c>
      <c r="T66" s="76" t="s">
        <v>36</v>
      </c>
      <c r="U66" s="25" t="s">
        <v>3354</v>
      </c>
      <c r="V66" s="31" t="s">
        <v>1816</v>
      </c>
    </row>
    <row r="67" spans="1:22" s="6" customFormat="1" ht="42.75">
      <c r="A67" s="29">
        <v>46</v>
      </c>
      <c r="B67" s="1390" t="s">
        <v>1817</v>
      </c>
      <c r="C67" s="1390"/>
      <c r="D67" s="39" t="s">
        <v>1818</v>
      </c>
      <c r="E67" s="29" t="s">
        <v>1681</v>
      </c>
      <c r="F67" s="29">
        <v>56287</v>
      </c>
      <c r="G67" s="29">
        <v>55970</v>
      </c>
      <c r="H67" s="32">
        <v>320</v>
      </c>
      <c r="I67" s="29">
        <v>320</v>
      </c>
      <c r="J67" s="29"/>
      <c r="K67" s="64">
        <v>295</v>
      </c>
      <c r="L67" s="64">
        <v>320</v>
      </c>
      <c r="M67" s="65">
        <v>0.921875</v>
      </c>
      <c r="N67" s="65">
        <v>5.2083333333333703E-3</v>
      </c>
      <c r="O67" s="66">
        <v>0</v>
      </c>
      <c r="P67" s="66" t="s">
        <v>5734</v>
      </c>
      <c r="Q67" s="66">
        <v>0</v>
      </c>
      <c r="R67" s="66">
        <v>0</v>
      </c>
      <c r="S67" s="77" t="s">
        <v>1819</v>
      </c>
      <c r="T67" s="76" t="s">
        <v>36</v>
      </c>
      <c r="U67" s="25" t="s">
        <v>1820</v>
      </c>
      <c r="V67" s="31"/>
    </row>
    <row r="68" spans="1:22" s="6" customFormat="1" ht="114.75" customHeight="1">
      <c r="A68" s="29">
        <v>47</v>
      </c>
      <c r="B68" s="1390" t="s">
        <v>1821</v>
      </c>
      <c r="C68" s="1390"/>
      <c r="D68" s="39" t="s">
        <v>1822</v>
      </c>
      <c r="E68" s="29" t="s">
        <v>1823</v>
      </c>
      <c r="F68" s="29">
        <v>57459</v>
      </c>
      <c r="G68" s="29">
        <v>42360</v>
      </c>
      <c r="H68" s="32">
        <v>3000</v>
      </c>
      <c r="I68" s="29">
        <v>3000</v>
      </c>
      <c r="J68" s="29"/>
      <c r="K68" s="64">
        <v>2760</v>
      </c>
      <c r="L68" s="64">
        <v>3000</v>
      </c>
      <c r="M68" s="65">
        <v>0.92</v>
      </c>
      <c r="N68" s="65">
        <v>3.3333333333334103E-3</v>
      </c>
      <c r="O68" s="66">
        <v>0</v>
      </c>
      <c r="P68" s="66" t="s">
        <v>5735</v>
      </c>
      <c r="Q68" s="66">
        <v>0</v>
      </c>
      <c r="R68" s="66">
        <v>0</v>
      </c>
      <c r="S68" s="77" t="s">
        <v>1824</v>
      </c>
      <c r="T68" s="76" t="s">
        <v>36</v>
      </c>
      <c r="U68" s="25" t="s">
        <v>1820</v>
      </c>
      <c r="V68" s="31"/>
    </row>
    <row r="69" spans="1:22" s="2" customFormat="1" ht="171">
      <c r="A69" s="29">
        <v>48</v>
      </c>
      <c r="B69" s="1390" t="s">
        <v>1825</v>
      </c>
      <c r="C69" s="1390"/>
      <c r="D69" s="31" t="s">
        <v>1826</v>
      </c>
      <c r="E69" s="25" t="s">
        <v>1668</v>
      </c>
      <c r="F69" s="25">
        <v>73104</v>
      </c>
      <c r="G69" s="25">
        <v>41500</v>
      </c>
      <c r="H69" s="32">
        <v>15040</v>
      </c>
      <c r="I69" s="25">
        <v>15040</v>
      </c>
      <c r="J69" s="25"/>
      <c r="K69" s="67">
        <v>14620</v>
      </c>
      <c r="L69" s="67">
        <v>0</v>
      </c>
      <c r="M69" s="65">
        <v>0.97207446808510634</v>
      </c>
      <c r="N69" s="65">
        <v>5.5407801418439706E-2</v>
      </c>
      <c r="O69" s="66" t="s">
        <v>5736</v>
      </c>
      <c r="P69" s="66" t="s">
        <v>5737</v>
      </c>
      <c r="Q69" s="66">
        <v>0</v>
      </c>
      <c r="R69" s="66">
        <v>0</v>
      </c>
      <c r="S69" s="30" t="s">
        <v>105</v>
      </c>
      <c r="T69" s="76" t="s">
        <v>36</v>
      </c>
      <c r="U69" s="25" t="s">
        <v>3359</v>
      </c>
      <c r="V69" s="31"/>
    </row>
    <row r="70" spans="1:22" s="2" customFormat="1" ht="42.75">
      <c r="A70" s="29">
        <v>49</v>
      </c>
      <c r="B70" s="1390" t="s">
        <v>1828</v>
      </c>
      <c r="C70" s="1390"/>
      <c r="D70" s="31" t="s">
        <v>1829</v>
      </c>
      <c r="E70" s="25">
        <v>2017</v>
      </c>
      <c r="F70" s="25">
        <v>734</v>
      </c>
      <c r="G70" s="25"/>
      <c r="H70" s="32">
        <v>734</v>
      </c>
      <c r="I70" s="25">
        <v>734</v>
      </c>
      <c r="J70" s="25"/>
      <c r="K70" s="67">
        <v>700</v>
      </c>
      <c r="L70" s="67">
        <v>700</v>
      </c>
      <c r="M70" s="65">
        <v>0.9536784741144414</v>
      </c>
      <c r="N70" s="65">
        <v>3.7011807447774769E-2</v>
      </c>
      <c r="O70" s="66" t="s">
        <v>441</v>
      </c>
      <c r="P70" s="66" t="s">
        <v>5738</v>
      </c>
      <c r="Q70" s="66" t="s">
        <v>5739</v>
      </c>
      <c r="R70" s="66" t="s">
        <v>3614</v>
      </c>
      <c r="S70" s="30" t="s">
        <v>105</v>
      </c>
      <c r="T70" s="76" t="s">
        <v>271</v>
      </c>
      <c r="U70" s="25" t="s">
        <v>3342</v>
      </c>
      <c r="V70" s="31"/>
    </row>
    <row r="71" spans="1:22" s="2" customFormat="1" ht="85.5">
      <c r="A71" s="29">
        <v>50</v>
      </c>
      <c r="B71" s="1390" t="s">
        <v>1830</v>
      </c>
      <c r="C71" s="1390"/>
      <c r="D71" s="86" t="s">
        <v>1831</v>
      </c>
      <c r="E71" s="87" t="s">
        <v>1726</v>
      </c>
      <c r="F71" s="25">
        <v>6868</v>
      </c>
      <c r="G71" s="25">
        <v>2754</v>
      </c>
      <c r="H71" s="32">
        <v>850</v>
      </c>
      <c r="I71" s="25">
        <v>850</v>
      </c>
      <c r="J71" s="25"/>
      <c r="K71" s="67">
        <v>430</v>
      </c>
      <c r="L71" s="67">
        <v>3915.61</v>
      </c>
      <c r="M71" s="65">
        <v>0.50588235294117645</v>
      </c>
      <c r="N71" s="65">
        <v>-0.41078431372549018</v>
      </c>
      <c r="O71" s="66" t="s">
        <v>5740</v>
      </c>
      <c r="P71" s="66" t="s">
        <v>5741</v>
      </c>
      <c r="Q71" s="66">
        <v>0</v>
      </c>
      <c r="R71" s="66">
        <v>0</v>
      </c>
      <c r="S71" s="77" t="s">
        <v>1832</v>
      </c>
      <c r="T71" s="76" t="s">
        <v>36</v>
      </c>
      <c r="U71" s="25" t="s">
        <v>1833</v>
      </c>
      <c r="V71" s="31" t="s">
        <v>1834</v>
      </c>
    </row>
    <row r="72" spans="1:22" s="2" customFormat="1" ht="185.25">
      <c r="A72" s="29">
        <v>51</v>
      </c>
      <c r="B72" s="1390" t="s">
        <v>1835</v>
      </c>
      <c r="C72" s="1390"/>
      <c r="D72" s="31" t="s">
        <v>1836</v>
      </c>
      <c r="E72" s="88" t="s">
        <v>1665</v>
      </c>
      <c r="F72" s="89">
        <v>7442</v>
      </c>
      <c r="G72" s="25">
        <v>1300</v>
      </c>
      <c r="H72" s="32">
        <v>3500</v>
      </c>
      <c r="I72" s="25">
        <v>3500</v>
      </c>
      <c r="J72" s="25"/>
      <c r="K72" s="67">
        <v>1305.8800000000001</v>
      </c>
      <c r="L72" s="67">
        <v>3500</v>
      </c>
      <c r="M72" s="65">
        <v>0.37310857142857146</v>
      </c>
      <c r="N72" s="65">
        <v>-0.54355809523809517</v>
      </c>
      <c r="O72" s="66" t="s">
        <v>5742</v>
      </c>
      <c r="P72" s="66" t="s">
        <v>5743</v>
      </c>
      <c r="Q72" s="66" t="s">
        <v>5744</v>
      </c>
      <c r="R72" s="66" t="s">
        <v>5745</v>
      </c>
      <c r="S72" s="77" t="s">
        <v>1837</v>
      </c>
      <c r="T72" s="76" t="s">
        <v>123</v>
      </c>
      <c r="U72" s="25" t="s">
        <v>5746</v>
      </c>
      <c r="V72" s="31" t="s">
        <v>1712</v>
      </c>
    </row>
    <row r="73" spans="1:22" s="2" customFormat="1" ht="142.5">
      <c r="A73" s="29">
        <v>52</v>
      </c>
      <c r="B73" s="1390" t="s">
        <v>1839</v>
      </c>
      <c r="C73" s="1390"/>
      <c r="D73" s="31" t="s">
        <v>1840</v>
      </c>
      <c r="E73" s="25" t="s">
        <v>1665</v>
      </c>
      <c r="F73" s="25">
        <v>10000</v>
      </c>
      <c r="G73" s="25">
        <v>5388</v>
      </c>
      <c r="H73" s="32">
        <v>3560</v>
      </c>
      <c r="I73" s="25">
        <v>3560</v>
      </c>
      <c r="J73" s="25"/>
      <c r="K73" s="67">
        <v>2910</v>
      </c>
      <c r="L73" s="67">
        <v>5790.12</v>
      </c>
      <c r="M73" s="65">
        <v>0.81741573033707871</v>
      </c>
      <c r="N73" s="65">
        <v>-9.9250936329587924E-2</v>
      </c>
      <c r="O73" s="66" t="s">
        <v>5747</v>
      </c>
      <c r="P73" s="66" t="s">
        <v>5748</v>
      </c>
      <c r="Q73" s="66">
        <v>0</v>
      </c>
      <c r="R73" s="66">
        <v>0</v>
      </c>
      <c r="S73" s="30" t="s">
        <v>105</v>
      </c>
      <c r="T73" s="76" t="s">
        <v>36</v>
      </c>
      <c r="U73" s="25" t="s">
        <v>2875</v>
      </c>
      <c r="V73" s="31"/>
    </row>
    <row r="74" spans="1:22" s="2" customFormat="1" ht="156.75">
      <c r="A74" s="29">
        <v>53</v>
      </c>
      <c r="B74" s="1390" t="s">
        <v>1842</v>
      </c>
      <c r="C74" s="1390"/>
      <c r="D74" s="31" t="s">
        <v>1843</v>
      </c>
      <c r="E74" s="25" t="s">
        <v>1726</v>
      </c>
      <c r="F74" s="25">
        <v>44065</v>
      </c>
      <c r="G74" s="25">
        <v>21510</v>
      </c>
      <c r="H74" s="32">
        <v>8450</v>
      </c>
      <c r="I74" s="25">
        <v>8450</v>
      </c>
      <c r="J74" s="25"/>
      <c r="K74" s="67">
        <v>8800</v>
      </c>
      <c r="L74" s="67">
        <v>1081.17</v>
      </c>
      <c r="M74" s="65">
        <v>1.0414201183431953</v>
      </c>
      <c r="N74" s="65">
        <v>0.12475345167652863</v>
      </c>
      <c r="O74" s="66" t="s">
        <v>5749</v>
      </c>
      <c r="P74" s="66" t="s">
        <v>5750</v>
      </c>
      <c r="Q74" s="66">
        <v>0</v>
      </c>
      <c r="R74" s="66">
        <v>0</v>
      </c>
      <c r="S74" s="30" t="s">
        <v>105</v>
      </c>
      <c r="T74" s="76" t="s">
        <v>36</v>
      </c>
      <c r="U74" s="25" t="s">
        <v>3370</v>
      </c>
      <c r="V74" s="31" t="s">
        <v>1816</v>
      </c>
    </row>
    <row r="75" spans="1:22" s="2" customFormat="1" ht="256.5">
      <c r="A75" s="29">
        <v>54</v>
      </c>
      <c r="B75" s="1390" t="s">
        <v>1845</v>
      </c>
      <c r="C75" s="1390"/>
      <c r="D75" s="31" t="s">
        <v>1846</v>
      </c>
      <c r="E75" s="25" t="s">
        <v>48</v>
      </c>
      <c r="F75" s="25">
        <v>80757</v>
      </c>
      <c r="G75" s="25">
        <v>25300</v>
      </c>
      <c r="H75" s="32">
        <v>3000</v>
      </c>
      <c r="I75" s="25">
        <v>3000</v>
      </c>
      <c r="J75" s="25"/>
      <c r="K75" s="67">
        <v>2818</v>
      </c>
      <c r="L75" s="67">
        <v>8139</v>
      </c>
      <c r="M75" s="65">
        <v>0.93933333333333335</v>
      </c>
      <c r="N75" s="65">
        <v>2.2666666666666724E-2</v>
      </c>
      <c r="O75" s="66" t="s">
        <v>5751</v>
      </c>
      <c r="P75" s="66" t="s">
        <v>5752</v>
      </c>
      <c r="Q75" s="66" t="s">
        <v>5753</v>
      </c>
      <c r="R75" s="66" t="s">
        <v>3430</v>
      </c>
      <c r="S75" s="30" t="s">
        <v>1847</v>
      </c>
      <c r="T75" s="76" t="s">
        <v>36</v>
      </c>
      <c r="U75" s="25" t="s">
        <v>3375</v>
      </c>
      <c r="V75" s="31" t="s">
        <v>1849</v>
      </c>
    </row>
    <row r="76" spans="1:22" s="2" customFormat="1" ht="85.5">
      <c r="A76" s="29">
        <v>55</v>
      </c>
      <c r="B76" s="1390" t="s">
        <v>1850</v>
      </c>
      <c r="C76" s="1390"/>
      <c r="D76" s="31" t="s">
        <v>1851</v>
      </c>
      <c r="E76" s="25" t="s">
        <v>1665</v>
      </c>
      <c r="F76" s="25">
        <v>4442</v>
      </c>
      <c r="G76" s="25">
        <v>1800</v>
      </c>
      <c r="H76" s="32">
        <v>1720</v>
      </c>
      <c r="I76" s="25">
        <v>1720</v>
      </c>
      <c r="J76" s="25"/>
      <c r="K76" s="67">
        <v>1754</v>
      </c>
      <c r="L76" s="67">
        <v>1600</v>
      </c>
      <c r="M76" s="65">
        <v>1.0197674418604652</v>
      </c>
      <c r="N76" s="65">
        <v>0.10310077519379857</v>
      </c>
      <c r="O76" s="66" t="s">
        <v>3376</v>
      </c>
      <c r="P76" s="66" t="s">
        <v>5754</v>
      </c>
      <c r="Q76" s="66" t="s">
        <v>5755</v>
      </c>
      <c r="R76" s="66" t="s">
        <v>3430</v>
      </c>
      <c r="S76" s="30" t="s">
        <v>105</v>
      </c>
      <c r="T76" s="76" t="s">
        <v>36</v>
      </c>
      <c r="U76" s="25" t="s">
        <v>3380</v>
      </c>
      <c r="V76" s="31" t="s">
        <v>1853</v>
      </c>
    </row>
    <row r="77" spans="1:22" s="3" customFormat="1" ht="199.5">
      <c r="A77" s="29">
        <v>56</v>
      </c>
      <c r="B77" s="1390" t="s">
        <v>1854</v>
      </c>
      <c r="C77" s="1390"/>
      <c r="D77" s="39" t="s">
        <v>1855</v>
      </c>
      <c r="E77" s="25" t="s">
        <v>64</v>
      </c>
      <c r="F77" s="25">
        <v>17382</v>
      </c>
      <c r="G77" s="25">
        <v>500</v>
      </c>
      <c r="H77" s="32">
        <v>2000</v>
      </c>
      <c r="I77" s="25">
        <v>2000</v>
      </c>
      <c r="J77" s="25"/>
      <c r="K77" s="67">
        <v>600</v>
      </c>
      <c r="L77" s="67">
        <v>0</v>
      </c>
      <c r="M77" s="65">
        <v>0.3</v>
      </c>
      <c r="N77" s="65">
        <v>-0.6166666666666667</v>
      </c>
      <c r="O77" s="66" t="s">
        <v>5756</v>
      </c>
      <c r="P77" s="66" t="s">
        <v>5757</v>
      </c>
      <c r="Q77" s="66" t="s">
        <v>5758</v>
      </c>
      <c r="R77" s="66" t="s">
        <v>5733</v>
      </c>
      <c r="S77" s="30" t="s">
        <v>254</v>
      </c>
      <c r="T77" s="76" t="s">
        <v>123</v>
      </c>
      <c r="U77" s="25" t="s">
        <v>3385</v>
      </c>
      <c r="V77" s="39" t="s">
        <v>1857</v>
      </c>
    </row>
    <row r="78" spans="1:22" s="3" customFormat="1" ht="114">
      <c r="A78" s="29">
        <v>57</v>
      </c>
      <c r="B78" s="1390" t="s">
        <v>1859</v>
      </c>
      <c r="C78" s="1390"/>
      <c r="D78" s="39" t="s">
        <v>1860</v>
      </c>
      <c r="E78" s="25" t="s">
        <v>1665</v>
      </c>
      <c r="F78" s="25">
        <v>12583</v>
      </c>
      <c r="G78" s="25">
        <v>493.3</v>
      </c>
      <c r="H78" s="32">
        <v>6000</v>
      </c>
      <c r="I78" s="25">
        <v>6000</v>
      </c>
      <c r="J78" s="25"/>
      <c r="K78" s="67">
        <v>3810</v>
      </c>
      <c r="L78" s="67">
        <v>0</v>
      </c>
      <c r="M78" s="65">
        <v>0.63500000000000001</v>
      </c>
      <c r="N78" s="65">
        <v>-0.28166666666666662</v>
      </c>
      <c r="O78" s="66" t="s">
        <v>3386</v>
      </c>
      <c r="P78" s="66" t="s">
        <v>5759</v>
      </c>
      <c r="Q78" s="66">
        <v>0</v>
      </c>
      <c r="R78" s="66">
        <v>0</v>
      </c>
      <c r="S78" s="30" t="s">
        <v>1861</v>
      </c>
      <c r="T78" s="76" t="s">
        <v>187</v>
      </c>
      <c r="U78" s="25" t="s">
        <v>3226</v>
      </c>
      <c r="V78" s="31" t="s">
        <v>1862</v>
      </c>
    </row>
    <row r="79" spans="1:22" s="3" customFormat="1" ht="199.5">
      <c r="A79" s="29">
        <v>58</v>
      </c>
      <c r="B79" s="1390" t="s">
        <v>1863</v>
      </c>
      <c r="C79" s="1390"/>
      <c r="D79" s="31" t="s">
        <v>1864</v>
      </c>
      <c r="E79" s="25" t="s">
        <v>1717</v>
      </c>
      <c r="F79" s="25">
        <v>3623</v>
      </c>
      <c r="G79" s="25">
        <v>400</v>
      </c>
      <c r="H79" s="32">
        <v>2200</v>
      </c>
      <c r="I79" s="25">
        <v>2200</v>
      </c>
      <c r="J79" s="29"/>
      <c r="K79" s="67">
        <v>1528</v>
      </c>
      <c r="L79" s="64">
        <v>0</v>
      </c>
      <c r="M79" s="65">
        <v>0.69454545454545458</v>
      </c>
      <c r="N79" s="65">
        <v>-0.22212121212121205</v>
      </c>
      <c r="O79" s="66" t="s">
        <v>5760</v>
      </c>
      <c r="P79" s="66" t="s">
        <v>5761</v>
      </c>
      <c r="Q79" s="66" t="s">
        <v>5762</v>
      </c>
      <c r="R79" s="66" t="s">
        <v>5763</v>
      </c>
      <c r="S79" s="77" t="s">
        <v>1865</v>
      </c>
      <c r="T79" s="76" t="s">
        <v>90</v>
      </c>
      <c r="U79" s="25" t="s">
        <v>1833</v>
      </c>
      <c r="V79" s="39" t="s">
        <v>1712</v>
      </c>
    </row>
    <row r="80" spans="1:22" s="3" customFormat="1" ht="125.25" customHeight="1">
      <c r="A80" s="29">
        <v>59</v>
      </c>
      <c r="B80" s="1390" t="s">
        <v>1866</v>
      </c>
      <c r="C80" s="1390"/>
      <c r="D80" s="31" t="s">
        <v>1867</v>
      </c>
      <c r="E80" s="90" t="s">
        <v>1717</v>
      </c>
      <c r="F80" s="25">
        <v>3316</v>
      </c>
      <c r="G80" s="25">
        <v>30</v>
      </c>
      <c r="H80" s="32">
        <v>2780</v>
      </c>
      <c r="I80" s="25">
        <v>2780</v>
      </c>
      <c r="J80" s="29"/>
      <c r="K80" s="67">
        <v>1010</v>
      </c>
      <c r="L80" s="64">
        <v>0</v>
      </c>
      <c r="M80" s="65">
        <v>0.36330935251798563</v>
      </c>
      <c r="N80" s="65">
        <v>-0.55335731414868095</v>
      </c>
      <c r="O80" s="66" t="s">
        <v>5764</v>
      </c>
      <c r="P80" s="66" t="s">
        <v>5765</v>
      </c>
      <c r="Q80" s="66" t="s">
        <v>5766</v>
      </c>
      <c r="R80" s="66" t="s">
        <v>5733</v>
      </c>
      <c r="S80" s="77" t="s">
        <v>105</v>
      </c>
      <c r="T80" s="76" t="s">
        <v>404</v>
      </c>
      <c r="U80" s="25" t="s">
        <v>1386</v>
      </c>
      <c r="V80" s="39" t="s">
        <v>1868</v>
      </c>
    </row>
    <row r="81" spans="1:22" s="3" customFormat="1" ht="71.25">
      <c r="A81" s="29">
        <v>60</v>
      </c>
      <c r="B81" s="1390" t="s">
        <v>1869</v>
      </c>
      <c r="C81" s="1390"/>
      <c r="D81" s="31" t="s">
        <v>1870</v>
      </c>
      <c r="E81" s="25" t="s">
        <v>208</v>
      </c>
      <c r="F81" s="25">
        <v>5105</v>
      </c>
      <c r="G81" s="25">
        <v>350</v>
      </c>
      <c r="H81" s="32">
        <v>2500</v>
      </c>
      <c r="I81" s="25">
        <v>2500</v>
      </c>
      <c r="J81" s="39"/>
      <c r="K81" s="64">
        <v>2000</v>
      </c>
      <c r="L81" s="64">
        <v>2500</v>
      </c>
      <c r="M81" s="65">
        <v>0.8</v>
      </c>
      <c r="N81" s="65">
        <v>-0.11666666666666659</v>
      </c>
      <c r="O81" s="66" t="s">
        <v>3392</v>
      </c>
      <c r="P81" s="66" t="s">
        <v>5767</v>
      </c>
      <c r="Q81" s="66">
        <v>0</v>
      </c>
      <c r="R81" s="66">
        <v>0</v>
      </c>
      <c r="S81" s="39" t="s">
        <v>1871</v>
      </c>
      <c r="T81" s="76" t="s">
        <v>36</v>
      </c>
      <c r="U81" s="25" t="s">
        <v>1194</v>
      </c>
      <c r="V81" s="31" t="s">
        <v>1872</v>
      </c>
    </row>
    <row r="82" spans="1:22" s="3" customFormat="1" ht="57">
      <c r="A82" s="29">
        <v>61</v>
      </c>
      <c r="B82" s="1390" t="s">
        <v>1873</v>
      </c>
      <c r="C82" s="1390"/>
      <c r="D82" s="30" t="s">
        <v>1874</v>
      </c>
      <c r="E82" s="25" t="s">
        <v>1717</v>
      </c>
      <c r="F82" s="25">
        <v>16111</v>
      </c>
      <c r="G82" s="25">
        <v>3500</v>
      </c>
      <c r="H82" s="32">
        <v>12610</v>
      </c>
      <c r="I82" s="25">
        <v>12610</v>
      </c>
      <c r="J82" s="25"/>
      <c r="K82" s="64">
        <v>6000</v>
      </c>
      <c r="L82" s="67">
        <v>12000</v>
      </c>
      <c r="M82" s="65">
        <v>0.47581284694686754</v>
      </c>
      <c r="N82" s="65">
        <v>-0.44085381971979909</v>
      </c>
      <c r="O82" s="66" t="s">
        <v>3392</v>
      </c>
      <c r="P82" s="66" t="s">
        <v>3395</v>
      </c>
      <c r="Q82" s="66">
        <v>0</v>
      </c>
      <c r="R82" s="66">
        <v>0</v>
      </c>
      <c r="S82" s="31" t="s">
        <v>1875</v>
      </c>
      <c r="T82" s="76" t="s">
        <v>36</v>
      </c>
      <c r="U82" s="25" t="s">
        <v>1194</v>
      </c>
      <c r="V82" s="30"/>
    </row>
    <row r="83" spans="1:22" s="1" customFormat="1" ht="71.25">
      <c r="A83" s="29">
        <v>62</v>
      </c>
      <c r="B83" s="1390" t="s">
        <v>1876</v>
      </c>
      <c r="C83" s="1390"/>
      <c r="D83" s="30" t="s">
        <v>1877</v>
      </c>
      <c r="E83" s="25" t="s">
        <v>208</v>
      </c>
      <c r="F83" s="25">
        <v>8281</v>
      </c>
      <c r="G83" s="25">
        <v>30</v>
      </c>
      <c r="H83" s="32">
        <v>2500</v>
      </c>
      <c r="I83" s="25">
        <v>2500</v>
      </c>
      <c r="J83" s="25"/>
      <c r="K83" s="64">
        <v>600</v>
      </c>
      <c r="L83" s="67">
        <v>2500</v>
      </c>
      <c r="M83" s="65">
        <v>0.24</v>
      </c>
      <c r="N83" s="65">
        <v>-0.67666666666666664</v>
      </c>
      <c r="O83" s="66" t="s">
        <v>3396</v>
      </c>
      <c r="P83" s="66" t="s">
        <v>3397</v>
      </c>
      <c r="Q83" s="66" t="s">
        <v>5768</v>
      </c>
      <c r="R83" s="66" t="s">
        <v>5769</v>
      </c>
      <c r="S83" s="30" t="s">
        <v>1878</v>
      </c>
      <c r="T83" s="76" t="s">
        <v>106</v>
      </c>
      <c r="U83" s="25" t="s">
        <v>1194</v>
      </c>
      <c r="V83" s="31"/>
    </row>
    <row r="84" spans="1:22" s="1" customFormat="1" ht="42.75">
      <c r="A84" s="29">
        <v>63</v>
      </c>
      <c r="B84" s="1390" t="s">
        <v>1879</v>
      </c>
      <c r="C84" s="1390"/>
      <c r="D84" s="30" t="s">
        <v>1880</v>
      </c>
      <c r="E84" s="25" t="s">
        <v>34</v>
      </c>
      <c r="F84" s="25">
        <v>3500</v>
      </c>
      <c r="G84" s="25"/>
      <c r="H84" s="32">
        <v>1500</v>
      </c>
      <c r="I84" s="25">
        <v>1500</v>
      </c>
      <c r="J84" s="25"/>
      <c r="K84" s="64">
        <v>1300</v>
      </c>
      <c r="L84" s="67">
        <v>1500</v>
      </c>
      <c r="M84" s="65">
        <v>0.8666666666666667</v>
      </c>
      <c r="N84" s="65">
        <v>-4.9999999999999933E-2</v>
      </c>
      <c r="O84" s="66" t="s">
        <v>3460</v>
      </c>
      <c r="P84" s="66" t="s">
        <v>5121</v>
      </c>
      <c r="Q84" s="66" t="s">
        <v>5105</v>
      </c>
      <c r="R84" s="66" t="s">
        <v>5770</v>
      </c>
      <c r="S84" s="30" t="s">
        <v>89</v>
      </c>
      <c r="T84" s="76" t="s">
        <v>36</v>
      </c>
      <c r="U84" s="25" t="s">
        <v>1194</v>
      </c>
      <c r="V84" s="31"/>
    </row>
    <row r="85" spans="1:22" s="1" customFormat="1" ht="42.75">
      <c r="A85" s="29">
        <v>64</v>
      </c>
      <c r="B85" s="1390" t="s">
        <v>1881</v>
      </c>
      <c r="C85" s="1390"/>
      <c r="D85" s="30" t="s">
        <v>1882</v>
      </c>
      <c r="E85" s="25" t="s">
        <v>34</v>
      </c>
      <c r="F85" s="25">
        <v>1133</v>
      </c>
      <c r="G85" s="25"/>
      <c r="H85" s="32">
        <v>100</v>
      </c>
      <c r="I85" s="25">
        <v>100</v>
      </c>
      <c r="J85" s="25"/>
      <c r="K85" s="64">
        <v>200</v>
      </c>
      <c r="L85" s="67">
        <v>200</v>
      </c>
      <c r="M85" s="65">
        <v>2</v>
      </c>
      <c r="N85" s="65">
        <v>1.0833333333333335</v>
      </c>
      <c r="O85" s="66" t="s">
        <v>3473</v>
      </c>
      <c r="P85" s="66" t="s">
        <v>5771</v>
      </c>
      <c r="Q85" s="66">
        <v>0</v>
      </c>
      <c r="R85" s="66">
        <v>0</v>
      </c>
      <c r="S85" s="30" t="s">
        <v>254</v>
      </c>
      <c r="T85" s="76" t="s">
        <v>331</v>
      </c>
      <c r="U85" s="25" t="s">
        <v>1194</v>
      </c>
      <c r="V85" s="31"/>
    </row>
    <row r="86" spans="1:22" s="1" customFormat="1" ht="42.75">
      <c r="A86" s="29">
        <v>65</v>
      </c>
      <c r="B86" s="1390" t="s">
        <v>1883</v>
      </c>
      <c r="C86" s="1390"/>
      <c r="D86" s="30" t="s">
        <v>1884</v>
      </c>
      <c r="E86" s="25" t="s">
        <v>64</v>
      </c>
      <c r="F86" s="25">
        <v>6290</v>
      </c>
      <c r="G86" s="25"/>
      <c r="H86" s="32">
        <v>100</v>
      </c>
      <c r="I86" s="25">
        <v>100</v>
      </c>
      <c r="J86" s="25"/>
      <c r="K86" s="64">
        <v>70</v>
      </c>
      <c r="L86" s="67">
        <v>70</v>
      </c>
      <c r="M86" s="65">
        <v>0.7</v>
      </c>
      <c r="N86" s="65">
        <v>-0.21666666666666667</v>
      </c>
      <c r="O86" s="66" t="s">
        <v>3473</v>
      </c>
      <c r="P86" s="66" t="s">
        <v>5772</v>
      </c>
      <c r="Q86" s="66">
        <v>0</v>
      </c>
      <c r="R86" s="66">
        <v>0</v>
      </c>
      <c r="S86" s="30" t="s">
        <v>254</v>
      </c>
      <c r="T86" s="76" t="s">
        <v>331</v>
      </c>
      <c r="U86" s="25" t="s">
        <v>1194</v>
      </c>
      <c r="V86" s="31"/>
    </row>
    <row r="87" spans="1:22" s="3" customFormat="1" ht="85.5">
      <c r="A87" s="29">
        <v>66</v>
      </c>
      <c r="B87" s="1390" t="s">
        <v>1885</v>
      </c>
      <c r="C87" s="1390"/>
      <c r="D87" s="39" t="s">
        <v>1886</v>
      </c>
      <c r="E87" s="25" t="s">
        <v>208</v>
      </c>
      <c r="F87" s="25">
        <v>103419</v>
      </c>
      <c r="G87" s="25">
        <v>20000</v>
      </c>
      <c r="H87" s="32">
        <v>25000</v>
      </c>
      <c r="I87" s="25">
        <v>25000</v>
      </c>
      <c r="J87" s="29"/>
      <c r="K87" s="64">
        <v>21900</v>
      </c>
      <c r="L87" s="64">
        <v>21900</v>
      </c>
      <c r="M87" s="65">
        <v>0.876</v>
      </c>
      <c r="N87" s="65">
        <v>-4.0666666666666629E-2</v>
      </c>
      <c r="O87" s="66" t="s">
        <v>38</v>
      </c>
      <c r="P87" s="66" t="s">
        <v>5773</v>
      </c>
      <c r="Q87" s="66">
        <v>0</v>
      </c>
      <c r="R87" s="66">
        <v>0</v>
      </c>
      <c r="S87" s="77" t="s">
        <v>89</v>
      </c>
      <c r="T87" s="76" t="s">
        <v>36</v>
      </c>
      <c r="U87" s="29" t="s">
        <v>1381</v>
      </c>
      <c r="V87" s="31"/>
    </row>
    <row r="88" spans="1:22" s="7" customFormat="1" ht="28.5">
      <c r="A88" s="29">
        <v>67</v>
      </c>
      <c r="B88" s="1390" t="s">
        <v>1887</v>
      </c>
      <c r="C88" s="1390"/>
      <c r="D88" s="31" t="s">
        <v>1888</v>
      </c>
      <c r="E88" s="25" t="s">
        <v>1717</v>
      </c>
      <c r="F88" s="25">
        <v>12316</v>
      </c>
      <c r="G88" s="25">
        <v>316</v>
      </c>
      <c r="H88" s="32">
        <v>12000</v>
      </c>
      <c r="I88" s="25">
        <v>12000</v>
      </c>
      <c r="J88" s="25"/>
      <c r="K88" s="64">
        <v>10333</v>
      </c>
      <c r="L88" s="67">
        <v>10333</v>
      </c>
      <c r="M88" s="65">
        <v>0.86108333333333331</v>
      </c>
      <c r="N88" s="65">
        <v>-5.5583333333333318E-2</v>
      </c>
      <c r="O88" s="66" t="s">
        <v>38</v>
      </c>
      <c r="P88" s="66" t="s">
        <v>5774</v>
      </c>
      <c r="Q88" s="66">
        <v>0</v>
      </c>
      <c r="R88" s="66">
        <v>0</v>
      </c>
      <c r="S88" s="79" t="s">
        <v>89</v>
      </c>
      <c r="T88" s="76" t="s">
        <v>36</v>
      </c>
      <c r="U88" s="25" t="s">
        <v>1381</v>
      </c>
      <c r="V88" s="31"/>
    </row>
    <row r="89" spans="1:22" s="7" customFormat="1" ht="28.5">
      <c r="A89" s="29">
        <v>68</v>
      </c>
      <c r="B89" s="1390" t="s">
        <v>1889</v>
      </c>
      <c r="C89" s="1390"/>
      <c r="D89" s="31" t="s">
        <v>1890</v>
      </c>
      <c r="E89" s="25" t="s">
        <v>1717</v>
      </c>
      <c r="F89" s="25">
        <v>9409</v>
      </c>
      <c r="G89" s="25">
        <v>409</v>
      </c>
      <c r="H89" s="32">
        <v>9000</v>
      </c>
      <c r="I89" s="25">
        <v>9000</v>
      </c>
      <c r="J89" s="25"/>
      <c r="K89" s="64">
        <v>8639</v>
      </c>
      <c r="L89" s="67">
        <v>8639</v>
      </c>
      <c r="M89" s="65">
        <v>0.9598888888888889</v>
      </c>
      <c r="N89" s="65">
        <v>4.3222222222222273E-2</v>
      </c>
      <c r="O89" s="66" t="s">
        <v>38</v>
      </c>
      <c r="P89" s="66" t="s">
        <v>5775</v>
      </c>
      <c r="Q89" s="66">
        <v>0</v>
      </c>
      <c r="R89" s="66">
        <v>0</v>
      </c>
      <c r="S89" s="79" t="s">
        <v>89</v>
      </c>
      <c r="T89" s="76" t="s">
        <v>36</v>
      </c>
      <c r="U89" s="25" t="s">
        <v>1381</v>
      </c>
      <c r="V89" s="31"/>
    </row>
    <row r="90" spans="1:22" s="6" customFormat="1" ht="57">
      <c r="A90" s="1407">
        <v>69</v>
      </c>
      <c r="B90" s="1390" t="s">
        <v>1891</v>
      </c>
      <c r="C90" s="30" t="s">
        <v>3401</v>
      </c>
      <c r="D90" s="27" t="s">
        <v>5776</v>
      </c>
      <c r="E90" s="25" t="s">
        <v>883</v>
      </c>
      <c r="F90" s="25">
        <v>214207</v>
      </c>
      <c r="G90" s="25">
        <v>200</v>
      </c>
      <c r="H90" s="32">
        <v>1500</v>
      </c>
      <c r="I90" s="25">
        <v>1500</v>
      </c>
      <c r="J90" s="25"/>
      <c r="K90" s="67">
        <v>518</v>
      </c>
      <c r="L90" s="67">
        <v>0</v>
      </c>
      <c r="M90" s="65">
        <v>0.34533333333333333</v>
      </c>
      <c r="N90" s="65">
        <v>-0.57133333333333325</v>
      </c>
      <c r="O90" s="66">
        <v>0</v>
      </c>
      <c r="P90" s="66" t="s">
        <v>5777</v>
      </c>
      <c r="Q90" s="66" t="s">
        <v>3404</v>
      </c>
      <c r="R90" s="66" t="s">
        <v>3374</v>
      </c>
      <c r="S90" s="30" t="s">
        <v>1893</v>
      </c>
      <c r="T90" s="76" t="s">
        <v>646</v>
      </c>
      <c r="U90" s="29" t="s">
        <v>3406</v>
      </c>
      <c r="V90" s="31" t="s">
        <v>1895</v>
      </c>
    </row>
    <row r="91" spans="1:22" s="6" customFormat="1" ht="99.75">
      <c r="A91" s="1407"/>
      <c r="B91" s="1390"/>
      <c r="C91" s="30" t="s">
        <v>3407</v>
      </c>
      <c r="D91" s="27" t="s">
        <v>5778</v>
      </c>
      <c r="E91" s="25" t="s">
        <v>48</v>
      </c>
      <c r="F91" s="25">
        <v>30657</v>
      </c>
      <c r="G91" s="25">
        <v>90</v>
      </c>
      <c r="H91" s="32">
        <v>50</v>
      </c>
      <c r="I91" s="25">
        <v>50</v>
      </c>
      <c r="J91" s="25"/>
      <c r="K91" s="67">
        <v>25</v>
      </c>
      <c r="L91" s="67">
        <v>407.54</v>
      </c>
      <c r="M91" s="65">
        <v>0.5</v>
      </c>
      <c r="N91" s="65">
        <v>-0.41666666666666663</v>
      </c>
      <c r="O91" s="66" t="s">
        <v>3409</v>
      </c>
      <c r="P91" s="66" t="s">
        <v>3410</v>
      </c>
      <c r="Q91" s="66" t="s">
        <v>3411</v>
      </c>
      <c r="R91" s="66" t="s">
        <v>3374</v>
      </c>
      <c r="S91" s="30" t="s">
        <v>1893</v>
      </c>
      <c r="T91" s="76" t="s">
        <v>646</v>
      </c>
      <c r="U91" s="29" t="s">
        <v>1833</v>
      </c>
      <c r="V91" s="31" t="s">
        <v>1895</v>
      </c>
    </row>
    <row r="92" spans="1:22" s="3" customFormat="1" ht="99.75">
      <c r="A92" s="1407"/>
      <c r="B92" s="1390"/>
      <c r="C92" s="30" t="s">
        <v>3412</v>
      </c>
      <c r="D92" s="27" t="s">
        <v>5779</v>
      </c>
      <c r="E92" s="25" t="s">
        <v>79</v>
      </c>
      <c r="F92" s="25">
        <v>35514</v>
      </c>
      <c r="G92" s="25">
        <v>275</v>
      </c>
      <c r="H92" s="32">
        <v>200</v>
      </c>
      <c r="I92" s="25">
        <v>200</v>
      </c>
      <c r="J92" s="29"/>
      <c r="K92" s="67">
        <v>105</v>
      </c>
      <c r="L92" s="64">
        <v>0</v>
      </c>
      <c r="M92" s="65">
        <v>0.52500000000000002</v>
      </c>
      <c r="N92" s="65">
        <v>-0.39166666666666661</v>
      </c>
      <c r="O92" s="66" t="s">
        <v>3414</v>
      </c>
      <c r="P92" s="66" t="s">
        <v>3415</v>
      </c>
      <c r="Q92" s="66">
        <v>0</v>
      </c>
      <c r="R92" s="66">
        <v>0</v>
      </c>
      <c r="S92" s="77" t="s">
        <v>1893</v>
      </c>
      <c r="T92" s="76" t="s">
        <v>646</v>
      </c>
      <c r="U92" s="25" t="s">
        <v>1833</v>
      </c>
      <c r="V92" s="31" t="s">
        <v>1895</v>
      </c>
    </row>
    <row r="93" spans="1:22" s="3" customFormat="1" ht="114">
      <c r="A93" s="1407"/>
      <c r="B93" s="1390"/>
      <c r="C93" s="30" t="s">
        <v>3416</v>
      </c>
      <c r="D93" s="27" t="s">
        <v>5780</v>
      </c>
      <c r="E93" s="25" t="s">
        <v>208</v>
      </c>
      <c r="F93" s="25">
        <v>17622</v>
      </c>
      <c r="G93" s="25">
        <v>50</v>
      </c>
      <c r="H93" s="32">
        <v>150</v>
      </c>
      <c r="I93" s="25">
        <v>150</v>
      </c>
      <c r="J93" s="29"/>
      <c r="K93" s="67">
        <v>80</v>
      </c>
      <c r="L93" s="64">
        <v>0</v>
      </c>
      <c r="M93" s="65">
        <v>0.53333333333333333</v>
      </c>
      <c r="N93" s="65">
        <v>-0.3833333333333333</v>
      </c>
      <c r="O93" s="66" t="s">
        <v>3418</v>
      </c>
      <c r="P93" s="66" t="s">
        <v>3419</v>
      </c>
      <c r="Q93" s="66">
        <v>0</v>
      </c>
      <c r="R93" s="66">
        <v>0</v>
      </c>
      <c r="S93" s="77" t="s">
        <v>1893</v>
      </c>
      <c r="T93" s="76" t="s">
        <v>646</v>
      </c>
      <c r="U93" s="25" t="s">
        <v>1833</v>
      </c>
      <c r="V93" s="31" t="s">
        <v>1895</v>
      </c>
    </row>
    <row r="94" spans="1:22" s="3" customFormat="1" ht="85.5">
      <c r="A94" s="29">
        <v>70</v>
      </c>
      <c r="B94" s="1390" t="s">
        <v>1899</v>
      </c>
      <c r="C94" s="1390"/>
      <c r="D94" s="31" t="s">
        <v>1900</v>
      </c>
      <c r="E94" s="25">
        <v>2017</v>
      </c>
      <c r="F94" s="25">
        <v>1492</v>
      </c>
      <c r="G94" s="25">
        <v>300</v>
      </c>
      <c r="H94" s="32">
        <v>990</v>
      </c>
      <c r="I94" s="25">
        <v>990</v>
      </c>
      <c r="J94" s="29"/>
      <c r="K94" s="67">
        <v>234</v>
      </c>
      <c r="L94" s="64">
        <v>990</v>
      </c>
      <c r="M94" s="65">
        <v>0.23636363636363636</v>
      </c>
      <c r="N94" s="65">
        <v>-0.6803030303030303</v>
      </c>
      <c r="O94" s="66" t="s">
        <v>5781</v>
      </c>
      <c r="P94" s="66" t="s">
        <v>5782</v>
      </c>
      <c r="Q94" s="66">
        <v>0</v>
      </c>
      <c r="R94" s="66">
        <v>0</v>
      </c>
      <c r="S94" s="79" t="s">
        <v>105</v>
      </c>
      <c r="T94" s="76" t="s">
        <v>404</v>
      </c>
      <c r="U94" s="25" t="s">
        <v>1833</v>
      </c>
      <c r="V94" s="39" t="s">
        <v>1901</v>
      </c>
    </row>
    <row r="95" spans="1:22" s="3" customFormat="1" ht="42.75">
      <c r="A95" s="29">
        <v>71</v>
      </c>
      <c r="B95" s="1390" t="s">
        <v>1902</v>
      </c>
      <c r="C95" s="1390"/>
      <c r="D95" s="31" t="s">
        <v>1903</v>
      </c>
      <c r="E95" s="25" t="s">
        <v>34</v>
      </c>
      <c r="F95" s="25">
        <v>1200</v>
      </c>
      <c r="G95" s="25"/>
      <c r="H95" s="32">
        <v>600</v>
      </c>
      <c r="I95" s="25">
        <v>600</v>
      </c>
      <c r="J95" s="29"/>
      <c r="K95" s="67">
        <v>300</v>
      </c>
      <c r="L95" s="64">
        <v>600</v>
      </c>
      <c r="M95" s="65">
        <v>0.5</v>
      </c>
      <c r="N95" s="65">
        <v>-0.41666666666666663</v>
      </c>
      <c r="O95" s="66" t="s">
        <v>3422</v>
      </c>
      <c r="P95" s="66" t="s">
        <v>5783</v>
      </c>
      <c r="Q95" s="66">
        <v>0</v>
      </c>
      <c r="R95" s="66">
        <v>0</v>
      </c>
      <c r="S95" s="79" t="s">
        <v>113</v>
      </c>
      <c r="T95" s="76" t="s">
        <v>331</v>
      </c>
      <c r="U95" s="25" t="s">
        <v>1833</v>
      </c>
      <c r="V95" s="31"/>
    </row>
    <row r="96" spans="1:22" s="3" customFormat="1" ht="71.25">
      <c r="A96" s="29">
        <v>72</v>
      </c>
      <c r="B96" s="1390" t="s">
        <v>1904</v>
      </c>
      <c r="C96" s="1390"/>
      <c r="D96" s="30" t="s">
        <v>1905</v>
      </c>
      <c r="E96" s="25" t="s">
        <v>34</v>
      </c>
      <c r="F96" s="25">
        <v>4040</v>
      </c>
      <c r="G96" s="91"/>
      <c r="H96" s="32">
        <v>400</v>
      </c>
      <c r="I96" s="25">
        <v>400</v>
      </c>
      <c r="J96" s="29"/>
      <c r="K96" s="67">
        <v>216</v>
      </c>
      <c r="L96" s="64">
        <v>1500</v>
      </c>
      <c r="M96" s="65">
        <v>0.54</v>
      </c>
      <c r="N96" s="65">
        <v>-0.37666666666666659</v>
      </c>
      <c r="O96" s="66" t="s">
        <v>3422</v>
      </c>
      <c r="P96" s="66" t="s">
        <v>5784</v>
      </c>
      <c r="Q96" s="66">
        <v>0</v>
      </c>
      <c r="R96" s="66">
        <v>0</v>
      </c>
      <c r="S96" s="79" t="s">
        <v>113</v>
      </c>
      <c r="T96" s="76" t="s">
        <v>331</v>
      </c>
      <c r="U96" s="25" t="s">
        <v>1833</v>
      </c>
      <c r="V96" s="31"/>
    </row>
    <row r="97" spans="1:22" s="3" customFormat="1" ht="42.75">
      <c r="A97" s="1407">
        <v>73</v>
      </c>
      <c r="B97" s="1390" t="s">
        <v>1906</v>
      </c>
      <c r="C97" s="30" t="s">
        <v>3425</v>
      </c>
      <c r="D97" s="27" t="s">
        <v>5785</v>
      </c>
      <c r="E97" s="25" t="s">
        <v>34</v>
      </c>
      <c r="F97" s="25">
        <v>1508</v>
      </c>
      <c r="G97" s="25"/>
      <c r="H97" s="32">
        <v>120</v>
      </c>
      <c r="I97" s="25">
        <v>120</v>
      </c>
      <c r="J97" s="29"/>
      <c r="K97" s="67">
        <v>95</v>
      </c>
      <c r="L97" s="64">
        <v>0</v>
      </c>
      <c r="M97" s="65">
        <v>0.79166666666666663</v>
      </c>
      <c r="N97" s="65">
        <v>-0.125</v>
      </c>
      <c r="O97" s="66" t="s">
        <v>3427</v>
      </c>
      <c r="P97" s="66" t="s">
        <v>3428</v>
      </c>
      <c r="Q97" s="66" t="s">
        <v>5786</v>
      </c>
      <c r="R97" s="66" t="s">
        <v>3374</v>
      </c>
      <c r="S97" s="79" t="s">
        <v>113</v>
      </c>
      <c r="T97" s="76" t="s">
        <v>331</v>
      </c>
      <c r="U97" s="25" t="s">
        <v>3370</v>
      </c>
      <c r="V97" s="31"/>
    </row>
    <row r="98" spans="1:22" s="3" customFormat="1" ht="150.75" customHeight="1">
      <c r="A98" s="1407"/>
      <c r="B98" s="1390"/>
      <c r="C98" s="30" t="s">
        <v>3431</v>
      </c>
      <c r="D98" s="27" t="s">
        <v>5787</v>
      </c>
      <c r="E98" s="25">
        <v>2017</v>
      </c>
      <c r="F98" s="25">
        <v>3000</v>
      </c>
      <c r="G98" s="25"/>
      <c r="H98" s="32">
        <v>3000</v>
      </c>
      <c r="I98" s="25">
        <v>100</v>
      </c>
      <c r="J98" s="29">
        <v>2900</v>
      </c>
      <c r="K98" s="64">
        <v>2780</v>
      </c>
      <c r="L98" s="64">
        <v>2780</v>
      </c>
      <c r="M98" s="65">
        <v>0.92666666666666664</v>
      </c>
      <c r="N98" s="65">
        <v>1.0000000000000009E-2</v>
      </c>
      <c r="O98" s="66">
        <v>0</v>
      </c>
      <c r="P98" s="66" t="s">
        <v>5788</v>
      </c>
      <c r="Q98" s="66">
        <v>0</v>
      </c>
      <c r="R98" s="66">
        <v>0</v>
      </c>
      <c r="S98" s="79" t="s">
        <v>105</v>
      </c>
      <c r="T98" s="76" t="s">
        <v>90</v>
      </c>
      <c r="U98" s="25" t="s">
        <v>3434</v>
      </c>
      <c r="V98" s="31"/>
    </row>
    <row r="99" spans="1:22" s="3" customFormat="1" ht="42.75">
      <c r="A99" s="1407"/>
      <c r="B99" s="1390"/>
      <c r="C99" s="30" t="s">
        <v>3435</v>
      </c>
      <c r="D99" s="27" t="s">
        <v>5789</v>
      </c>
      <c r="E99" s="25" t="s">
        <v>34</v>
      </c>
      <c r="F99" s="25">
        <v>3400</v>
      </c>
      <c r="G99" s="25"/>
      <c r="H99" s="32">
        <v>200</v>
      </c>
      <c r="I99" s="25">
        <v>200</v>
      </c>
      <c r="J99" s="29"/>
      <c r="K99" s="64">
        <v>195</v>
      </c>
      <c r="L99" s="64">
        <v>195</v>
      </c>
      <c r="M99" s="65">
        <v>0.97499999999999998</v>
      </c>
      <c r="N99" s="65">
        <v>5.8333333333333348E-2</v>
      </c>
      <c r="O99" s="66" t="s">
        <v>441</v>
      </c>
      <c r="P99" s="66" t="s">
        <v>5790</v>
      </c>
      <c r="Q99" s="66">
        <v>0</v>
      </c>
      <c r="R99" s="66">
        <v>0</v>
      </c>
      <c r="S99" s="79" t="s">
        <v>1911</v>
      </c>
      <c r="T99" s="76" t="s">
        <v>646</v>
      </c>
      <c r="U99" s="25" t="s">
        <v>3439</v>
      </c>
      <c r="V99" s="31"/>
    </row>
    <row r="100" spans="1:22" s="3" customFormat="1" ht="57">
      <c r="A100" s="1407">
        <v>74</v>
      </c>
      <c r="B100" s="1390" t="s">
        <v>1913</v>
      </c>
      <c r="C100" s="30" t="s">
        <v>5791</v>
      </c>
      <c r="D100" s="31" t="s">
        <v>5792</v>
      </c>
      <c r="E100" s="25">
        <v>2017</v>
      </c>
      <c r="F100" s="25">
        <v>2000</v>
      </c>
      <c r="G100" s="25"/>
      <c r="H100" s="25">
        <v>2000</v>
      </c>
      <c r="I100" s="25">
        <v>2000</v>
      </c>
      <c r="J100" s="29"/>
      <c r="K100" s="64">
        <v>1200</v>
      </c>
      <c r="L100" s="64">
        <v>2000</v>
      </c>
      <c r="M100" s="65">
        <v>0.6</v>
      </c>
      <c r="N100" s="65">
        <v>-0.31666666666666665</v>
      </c>
      <c r="O100" s="66">
        <v>0</v>
      </c>
      <c r="P100" s="66" t="s">
        <v>5793</v>
      </c>
      <c r="Q100" s="66">
        <v>0</v>
      </c>
      <c r="R100" s="66">
        <v>0</v>
      </c>
      <c r="S100" s="79" t="s">
        <v>105</v>
      </c>
      <c r="T100" s="76" t="s">
        <v>123</v>
      </c>
      <c r="U100" s="25" t="s">
        <v>3443</v>
      </c>
      <c r="V100" s="1398" t="s">
        <v>1916</v>
      </c>
    </row>
    <row r="101" spans="1:22" s="3" customFormat="1" ht="57">
      <c r="A101" s="1407"/>
      <c r="B101" s="1390"/>
      <c r="C101" s="30" t="s">
        <v>5794</v>
      </c>
      <c r="D101" s="31" t="s">
        <v>5792</v>
      </c>
      <c r="E101" s="25">
        <v>2017</v>
      </c>
      <c r="F101" s="25">
        <v>1000</v>
      </c>
      <c r="G101" s="25"/>
      <c r="H101" s="25">
        <v>1000</v>
      </c>
      <c r="I101" s="25">
        <v>1000</v>
      </c>
      <c r="J101" s="29"/>
      <c r="K101" s="64">
        <v>350</v>
      </c>
      <c r="L101" s="64">
        <v>350</v>
      </c>
      <c r="M101" s="65"/>
      <c r="N101" s="65">
        <v>-0.91666666666666663</v>
      </c>
      <c r="O101" s="66" t="s">
        <v>441</v>
      </c>
      <c r="P101" s="66" t="s">
        <v>5795</v>
      </c>
      <c r="Q101" s="66" t="s">
        <v>5796</v>
      </c>
      <c r="R101" s="66" t="s">
        <v>5797</v>
      </c>
      <c r="S101" s="79" t="s">
        <v>105</v>
      </c>
      <c r="T101" s="76" t="s">
        <v>123</v>
      </c>
      <c r="U101" s="25" t="s">
        <v>3445</v>
      </c>
      <c r="V101" s="1399"/>
    </row>
    <row r="102" spans="1:22" s="3" customFormat="1" ht="42.75">
      <c r="A102" s="1407"/>
      <c r="B102" s="1390"/>
      <c r="C102" s="30" t="s">
        <v>3446</v>
      </c>
      <c r="D102" s="31" t="s">
        <v>5798</v>
      </c>
      <c r="E102" s="25" t="s">
        <v>34</v>
      </c>
      <c r="F102" s="25">
        <v>3500</v>
      </c>
      <c r="G102" s="25"/>
      <c r="H102" s="32">
        <v>2500</v>
      </c>
      <c r="I102" s="25">
        <v>2500</v>
      </c>
      <c r="J102" s="29"/>
      <c r="K102" s="64">
        <v>1880</v>
      </c>
      <c r="L102" s="64">
        <v>1880</v>
      </c>
      <c r="M102" s="65">
        <v>0.752</v>
      </c>
      <c r="N102" s="65">
        <v>-0.16466666666666663</v>
      </c>
      <c r="O102" s="66">
        <v>0</v>
      </c>
      <c r="P102" s="66" t="s">
        <v>5799</v>
      </c>
      <c r="Q102" s="66">
        <v>0</v>
      </c>
      <c r="R102" s="66">
        <v>0</v>
      </c>
      <c r="S102" s="79" t="s">
        <v>254</v>
      </c>
      <c r="T102" s="76" t="s">
        <v>331</v>
      </c>
      <c r="U102" s="25" t="s">
        <v>1399</v>
      </c>
      <c r="V102" s="31"/>
    </row>
    <row r="103" spans="1:22" s="3" customFormat="1" ht="81" customHeight="1">
      <c r="A103" s="1407"/>
      <c r="B103" s="1390"/>
      <c r="C103" s="1402" t="s">
        <v>3449</v>
      </c>
      <c r="D103" s="31" t="s">
        <v>5800</v>
      </c>
      <c r="E103" s="25">
        <v>2017</v>
      </c>
      <c r="F103" s="25">
        <v>4455</v>
      </c>
      <c r="G103" s="25"/>
      <c r="H103" s="25">
        <v>4455</v>
      </c>
      <c r="I103" s="25">
        <v>4455</v>
      </c>
      <c r="J103" s="29"/>
      <c r="K103" s="64">
        <v>3650</v>
      </c>
      <c r="L103" s="64">
        <v>3650</v>
      </c>
      <c r="M103" s="65">
        <v>0.81930415263748602</v>
      </c>
      <c r="N103" s="65">
        <v>-9.7362514029180613E-2</v>
      </c>
      <c r="O103" s="66">
        <v>0</v>
      </c>
      <c r="P103" s="66" t="s">
        <v>5799</v>
      </c>
      <c r="Q103" s="66">
        <v>0</v>
      </c>
      <c r="R103" s="66">
        <v>0</v>
      </c>
      <c r="S103" s="79" t="s">
        <v>105</v>
      </c>
      <c r="T103" s="76" t="s">
        <v>123</v>
      </c>
      <c r="U103" s="25" t="s">
        <v>3451</v>
      </c>
      <c r="V103" s="1398" t="s">
        <v>1920</v>
      </c>
    </row>
    <row r="104" spans="1:22" s="3" customFormat="1" ht="69" customHeight="1">
      <c r="A104" s="1407"/>
      <c r="B104" s="1390"/>
      <c r="C104" s="1403"/>
      <c r="D104" s="31" t="s">
        <v>5800</v>
      </c>
      <c r="E104" s="25">
        <v>2017</v>
      </c>
      <c r="F104" s="25">
        <v>3565</v>
      </c>
      <c r="G104" s="25"/>
      <c r="H104" s="25">
        <v>3565</v>
      </c>
      <c r="I104" s="25">
        <v>3565</v>
      </c>
      <c r="J104" s="29"/>
      <c r="K104" s="64">
        <v>0</v>
      </c>
      <c r="L104" s="64">
        <v>0</v>
      </c>
      <c r="M104" s="65">
        <v>0</v>
      </c>
      <c r="N104" s="65">
        <v>-0.91666666666666663</v>
      </c>
      <c r="O104" s="66" t="s">
        <v>116</v>
      </c>
      <c r="P104" s="66" t="s">
        <v>5801</v>
      </c>
      <c r="Q104" s="66">
        <v>0</v>
      </c>
      <c r="R104" s="66">
        <v>0</v>
      </c>
      <c r="S104" s="79" t="s">
        <v>105</v>
      </c>
      <c r="T104" s="76" t="s">
        <v>123</v>
      </c>
      <c r="U104" s="25" t="s">
        <v>3316</v>
      </c>
      <c r="V104" s="1399"/>
    </row>
    <row r="105" spans="1:22" s="3" customFormat="1" ht="42.75">
      <c r="A105" s="29">
        <v>75</v>
      </c>
      <c r="B105" s="1390" t="s">
        <v>1921</v>
      </c>
      <c r="C105" s="1390"/>
      <c r="D105" s="39" t="s">
        <v>1922</v>
      </c>
      <c r="E105" s="25">
        <v>2017</v>
      </c>
      <c r="F105" s="25">
        <v>7106</v>
      </c>
      <c r="G105" s="25"/>
      <c r="H105" s="32">
        <v>7106</v>
      </c>
      <c r="I105" s="25">
        <v>7106</v>
      </c>
      <c r="J105" s="29"/>
      <c r="K105" s="64">
        <v>4500</v>
      </c>
      <c r="L105" s="64">
        <v>4500</v>
      </c>
      <c r="M105" s="65">
        <v>0.63326766113143818</v>
      </c>
      <c r="N105" s="65">
        <v>-0.28339900553522845</v>
      </c>
      <c r="O105" s="66">
        <v>0</v>
      </c>
      <c r="P105" s="66" t="s">
        <v>5802</v>
      </c>
      <c r="Q105" s="66">
        <v>0</v>
      </c>
      <c r="R105" s="66">
        <v>0</v>
      </c>
      <c r="S105" s="77" t="s">
        <v>105</v>
      </c>
      <c r="T105" s="76" t="s">
        <v>90</v>
      </c>
      <c r="U105" s="29" t="s">
        <v>1399</v>
      </c>
      <c r="V105" s="31"/>
    </row>
    <row r="106" spans="1:22" s="3" customFormat="1" ht="57">
      <c r="A106" s="29">
        <v>76</v>
      </c>
      <c r="B106" s="1390" t="s">
        <v>1923</v>
      </c>
      <c r="C106" s="1390"/>
      <c r="D106" s="39" t="s">
        <v>1924</v>
      </c>
      <c r="E106" s="25" t="s">
        <v>34</v>
      </c>
      <c r="F106" s="25">
        <v>12000</v>
      </c>
      <c r="G106" s="25"/>
      <c r="H106" s="32">
        <v>5000</v>
      </c>
      <c r="I106" s="25">
        <v>5000</v>
      </c>
      <c r="J106" s="29"/>
      <c r="K106" s="64">
        <v>5000</v>
      </c>
      <c r="L106" s="64">
        <v>5000</v>
      </c>
      <c r="M106" s="65">
        <v>1</v>
      </c>
      <c r="N106" s="65">
        <v>8.333333333333337E-2</v>
      </c>
      <c r="O106" s="66">
        <v>0</v>
      </c>
      <c r="P106" s="66" t="s">
        <v>5803</v>
      </c>
      <c r="Q106" s="66">
        <v>0</v>
      </c>
      <c r="R106" s="66">
        <v>0</v>
      </c>
      <c r="S106" s="77" t="s">
        <v>89</v>
      </c>
      <c r="T106" s="76" t="s">
        <v>331</v>
      </c>
      <c r="U106" s="29" t="s">
        <v>1399</v>
      </c>
      <c r="V106" s="31"/>
    </row>
    <row r="107" spans="1:22" s="3" customFormat="1" ht="42.75">
      <c r="A107" s="29">
        <v>77</v>
      </c>
      <c r="B107" s="1390" t="s">
        <v>1925</v>
      </c>
      <c r="C107" s="1390"/>
      <c r="D107" s="39" t="s">
        <v>1926</v>
      </c>
      <c r="E107" s="25" t="s">
        <v>34</v>
      </c>
      <c r="F107" s="25">
        <v>10000</v>
      </c>
      <c r="G107" s="25"/>
      <c r="H107" s="32">
        <v>2000</v>
      </c>
      <c r="I107" s="25">
        <v>2000</v>
      </c>
      <c r="J107" s="29"/>
      <c r="K107" s="64">
        <v>2000</v>
      </c>
      <c r="L107" s="64">
        <v>2000</v>
      </c>
      <c r="M107" s="65">
        <v>1</v>
      </c>
      <c r="N107" s="65">
        <v>8.333333333333337E-2</v>
      </c>
      <c r="O107" s="66">
        <v>0</v>
      </c>
      <c r="P107" s="66" t="s">
        <v>5804</v>
      </c>
      <c r="Q107" s="66">
        <v>0</v>
      </c>
      <c r="R107" s="66">
        <v>0</v>
      </c>
      <c r="S107" s="77" t="s">
        <v>1927</v>
      </c>
      <c r="T107" s="76" t="s">
        <v>331</v>
      </c>
      <c r="U107" s="29" t="s">
        <v>1399</v>
      </c>
      <c r="V107" s="31"/>
    </row>
    <row r="108" spans="1:22" s="3" customFormat="1" ht="85.5">
      <c r="A108" s="29">
        <v>78</v>
      </c>
      <c r="B108" s="1390" t="s">
        <v>1928</v>
      </c>
      <c r="C108" s="1390"/>
      <c r="D108" s="31" t="s">
        <v>1929</v>
      </c>
      <c r="E108" s="25" t="s">
        <v>34</v>
      </c>
      <c r="F108" s="25">
        <v>41022</v>
      </c>
      <c r="G108" s="25"/>
      <c r="H108" s="32">
        <v>4100</v>
      </c>
      <c r="I108" s="25">
        <v>4100</v>
      </c>
      <c r="J108" s="29"/>
      <c r="K108" s="64">
        <v>450</v>
      </c>
      <c r="L108" s="64">
        <v>450</v>
      </c>
      <c r="M108" s="65">
        <v>0.10975609756097561</v>
      </c>
      <c r="N108" s="65">
        <v>-0.80691056910569103</v>
      </c>
      <c r="O108" s="66">
        <v>0</v>
      </c>
      <c r="P108" s="66" t="s">
        <v>5805</v>
      </c>
      <c r="Q108" s="66">
        <v>0</v>
      </c>
      <c r="R108" s="66">
        <v>0</v>
      </c>
      <c r="S108" s="79" t="s">
        <v>1911</v>
      </c>
      <c r="T108" s="76" t="s">
        <v>646</v>
      </c>
      <c r="U108" s="25" t="s">
        <v>1399</v>
      </c>
      <c r="V108" s="31" t="s">
        <v>1930</v>
      </c>
    </row>
    <row r="109" spans="1:22" s="3" customFormat="1" ht="28.5">
      <c r="A109" s="29">
        <v>79</v>
      </c>
      <c r="B109" s="1390" t="s">
        <v>1931</v>
      </c>
      <c r="C109" s="1390"/>
      <c r="D109" s="31" t="s">
        <v>1932</v>
      </c>
      <c r="E109" s="25" t="s">
        <v>34</v>
      </c>
      <c r="F109" s="25">
        <v>1746</v>
      </c>
      <c r="G109" s="25"/>
      <c r="H109" s="32">
        <v>65</v>
      </c>
      <c r="I109" s="25">
        <v>65</v>
      </c>
      <c r="J109" s="29"/>
      <c r="K109" s="64">
        <v>60</v>
      </c>
      <c r="L109" s="64">
        <v>60</v>
      </c>
      <c r="M109" s="65">
        <v>0.92307692307692313</v>
      </c>
      <c r="N109" s="65">
        <v>6.4102564102564985E-3</v>
      </c>
      <c r="O109" s="66">
        <v>0</v>
      </c>
      <c r="P109" s="66" t="s">
        <v>5805</v>
      </c>
      <c r="Q109" s="66">
        <v>0</v>
      </c>
      <c r="R109" s="66">
        <v>0</v>
      </c>
      <c r="S109" s="79" t="s">
        <v>1893</v>
      </c>
      <c r="T109" s="76" t="s">
        <v>646</v>
      </c>
      <c r="U109" s="25" t="s">
        <v>1399</v>
      </c>
      <c r="V109" s="31"/>
    </row>
    <row r="110" spans="1:22" s="3" customFormat="1" ht="28.5">
      <c r="A110" s="29">
        <v>80</v>
      </c>
      <c r="B110" s="1390" t="s">
        <v>1933</v>
      </c>
      <c r="C110" s="1390"/>
      <c r="D110" s="31" t="s">
        <v>1934</v>
      </c>
      <c r="E110" s="25" t="s">
        <v>34</v>
      </c>
      <c r="F110" s="25">
        <v>1439.8845325657892</v>
      </c>
      <c r="G110" s="25"/>
      <c r="H110" s="32">
        <v>50</v>
      </c>
      <c r="I110" s="25">
        <v>50</v>
      </c>
      <c r="J110" s="29"/>
      <c r="K110" s="64">
        <v>46</v>
      </c>
      <c r="L110" s="64">
        <v>46</v>
      </c>
      <c r="M110" s="65">
        <v>0.92</v>
      </c>
      <c r="N110" s="65">
        <v>3.3333333333334103E-3</v>
      </c>
      <c r="O110" s="66">
        <v>0</v>
      </c>
      <c r="P110" s="66" t="s">
        <v>5805</v>
      </c>
      <c r="Q110" s="66">
        <v>0</v>
      </c>
      <c r="R110" s="66">
        <v>0</v>
      </c>
      <c r="S110" s="79" t="s">
        <v>1893</v>
      </c>
      <c r="T110" s="76" t="s">
        <v>646</v>
      </c>
      <c r="U110" s="25" t="s">
        <v>1399</v>
      </c>
      <c r="V110" s="31"/>
    </row>
    <row r="111" spans="1:22" s="3" customFormat="1" ht="128.25">
      <c r="A111" s="29">
        <v>81</v>
      </c>
      <c r="B111" s="1390" t="s">
        <v>1935</v>
      </c>
      <c r="C111" s="1390"/>
      <c r="D111" s="27" t="s">
        <v>5806</v>
      </c>
      <c r="E111" s="25" t="s">
        <v>34</v>
      </c>
      <c r="F111" s="25">
        <v>10054</v>
      </c>
      <c r="G111" s="25"/>
      <c r="H111" s="32">
        <v>3016</v>
      </c>
      <c r="I111" s="25">
        <v>3016</v>
      </c>
      <c r="J111" s="29"/>
      <c r="K111" s="64">
        <v>2770</v>
      </c>
      <c r="L111" s="64">
        <v>2770</v>
      </c>
      <c r="M111" s="65">
        <v>0.91843501326259946</v>
      </c>
      <c r="N111" s="65">
        <v>1.7683465959328348E-3</v>
      </c>
      <c r="O111" s="66">
        <v>0</v>
      </c>
      <c r="P111" s="66" t="s">
        <v>5799</v>
      </c>
      <c r="Q111" s="66">
        <v>0</v>
      </c>
      <c r="R111" s="66">
        <v>0</v>
      </c>
      <c r="S111" s="79" t="s">
        <v>113</v>
      </c>
      <c r="T111" s="76" t="s">
        <v>331</v>
      </c>
      <c r="U111" s="25" t="s">
        <v>1399</v>
      </c>
      <c r="V111" s="31" t="s">
        <v>1937</v>
      </c>
    </row>
    <row r="112" spans="1:22" s="7" customFormat="1" ht="42.75">
      <c r="A112" s="29">
        <v>82</v>
      </c>
      <c r="B112" s="1390" t="s">
        <v>1938</v>
      </c>
      <c r="C112" s="1390"/>
      <c r="D112" s="31" t="s">
        <v>1939</v>
      </c>
      <c r="E112" s="25" t="s">
        <v>34</v>
      </c>
      <c r="F112" s="25">
        <v>10000</v>
      </c>
      <c r="G112" s="25"/>
      <c r="H112" s="32">
        <v>5000</v>
      </c>
      <c r="I112" s="25">
        <v>5000</v>
      </c>
      <c r="J112" s="25"/>
      <c r="K112" s="67">
        <v>4500</v>
      </c>
      <c r="L112" s="67">
        <v>5000</v>
      </c>
      <c r="M112" s="65">
        <v>0.9</v>
      </c>
      <c r="N112" s="65">
        <v>-1.6666666666666607E-2</v>
      </c>
      <c r="O112" s="66" t="s">
        <v>3460</v>
      </c>
      <c r="P112" s="66" t="s">
        <v>3461</v>
      </c>
      <c r="Q112" s="66" t="s">
        <v>3462</v>
      </c>
      <c r="R112" s="66" t="s">
        <v>5770</v>
      </c>
      <c r="S112" s="30" t="s">
        <v>254</v>
      </c>
      <c r="T112" s="76" t="s">
        <v>404</v>
      </c>
      <c r="U112" s="25" t="s">
        <v>1194</v>
      </c>
      <c r="V112" s="31" t="s">
        <v>1940</v>
      </c>
    </row>
    <row r="113" spans="1:22" s="7" customFormat="1" ht="42.75">
      <c r="A113" s="29">
        <v>83</v>
      </c>
      <c r="B113" s="1390" t="s">
        <v>1941</v>
      </c>
      <c r="C113" s="1390"/>
      <c r="D113" s="31" t="s">
        <v>1942</v>
      </c>
      <c r="E113" s="25" t="s">
        <v>34</v>
      </c>
      <c r="F113" s="25">
        <v>749</v>
      </c>
      <c r="G113" s="25"/>
      <c r="H113" s="32">
        <v>100</v>
      </c>
      <c r="I113" s="25">
        <v>100</v>
      </c>
      <c r="J113" s="25"/>
      <c r="K113" s="67">
        <v>20</v>
      </c>
      <c r="L113" s="67">
        <v>100</v>
      </c>
      <c r="M113" s="65">
        <v>0.2</v>
      </c>
      <c r="N113" s="65">
        <v>-0.71666666666666656</v>
      </c>
      <c r="O113" s="66" t="s">
        <v>3460</v>
      </c>
      <c r="P113" s="66" t="s">
        <v>5807</v>
      </c>
      <c r="Q113" s="66" t="s">
        <v>5105</v>
      </c>
      <c r="R113" s="66" t="s">
        <v>5770</v>
      </c>
      <c r="S113" s="30" t="s">
        <v>1943</v>
      </c>
      <c r="T113" s="76" t="s">
        <v>331</v>
      </c>
      <c r="U113" s="25" t="s">
        <v>1194</v>
      </c>
      <c r="V113" s="31"/>
    </row>
    <row r="114" spans="1:22" s="7" customFormat="1" ht="28.5">
      <c r="A114" s="29">
        <v>84</v>
      </c>
      <c r="B114" s="1390" t="s">
        <v>1944</v>
      </c>
      <c r="C114" s="1390"/>
      <c r="D114" s="31" t="s">
        <v>1945</v>
      </c>
      <c r="E114" s="25">
        <v>2017</v>
      </c>
      <c r="F114" s="25">
        <v>1708</v>
      </c>
      <c r="G114" s="25"/>
      <c r="H114" s="32">
        <v>1708</v>
      </c>
      <c r="I114" s="25">
        <v>1708</v>
      </c>
      <c r="J114" s="25"/>
      <c r="K114" s="67">
        <v>1708</v>
      </c>
      <c r="L114" s="67">
        <v>0</v>
      </c>
      <c r="M114" s="65">
        <v>1</v>
      </c>
      <c r="N114" s="65">
        <v>8.333333333333337E-2</v>
      </c>
      <c r="O114" s="66">
        <v>0</v>
      </c>
      <c r="P114" s="66" t="s">
        <v>5808</v>
      </c>
      <c r="Q114" s="66">
        <v>0</v>
      </c>
      <c r="R114" s="66">
        <v>0</v>
      </c>
      <c r="S114" s="30" t="s">
        <v>105</v>
      </c>
      <c r="T114" s="76" t="s">
        <v>90</v>
      </c>
      <c r="U114" s="25" t="s">
        <v>1180</v>
      </c>
      <c r="V114" s="31"/>
    </row>
    <row r="115" spans="1:22" s="7" customFormat="1" ht="71.25">
      <c r="A115" s="29">
        <v>85</v>
      </c>
      <c r="B115" s="1390" t="s">
        <v>1946</v>
      </c>
      <c r="C115" s="1390"/>
      <c r="D115" s="31" t="s">
        <v>1947</v>
      </c>
      <c r="E115" s="25">
        <v>2017</v>
      </c>
      <c r="F115" s="25">
        <v>1351</v>
      </c>
      <c r="G115" s="25"/>
      <c r="H115" s="32">
        <v>1351</v>
      </c>
      <c r="I115" s="25">
        <v>1351</v>
      </c>
      <c r="J115" s="25"/>
      <c r="K115" s="67">
        <v>1240</v>
      </c>
      <c r="L115" s="67">
        <v>0</v>
      </c>
      <c r="M115" s="65">
        <v>0.91783863804589194</v>
      </c>
      <c r="N115" s="65">
        <v>1.1719713792253117E-3</v>
      </c>
      <c r="O115" s="66">
        <v>0</v>
      </c>
      <c r="P115" s="66" t="s">
        <v>5809</v>
      </c>
      <c r="Q115" s="66">
        <v>0</v>
      </c>
      <c r="R115" s="66">
        <v>0</v>
      </c>
      <c r="S115" s="30" t="s">
        <v>1948</v>
      </c>
      <c r="T115" s="76" t="s">
        <v>450</v>
      </c>
      <c r="U115" s="25" t="s">
        <v>1180</v>
      </c>
      <c r="V115" s="31"/>
    </row>
    <row r="116" spans="1:22" s="7" customFormat="1" ht="114">
      <c r="A116" s="29">
        <v>86</v>
      </c>
      <c r="B116" s="1390" t="s">
        <v>1949</v>
      </c>
      <c r="C116" s="1390"/>
      <c r="D116" s="31" t="s">
        <v>1950</v>
      </c>
      <c r="E116" s="25">
        <v>2017</v>
      </c>
      <c r="F116" s="25">
        <v>4314</v>
      </c>
      <c r="G116" s="25"/>
      <c r="H116" s="32">
        <v>4314</v>
      </c>
      <c r="I116" s="25">
        <v>4314</v>
      </c>
      <c r="J116" s="25"/>
      <c r="K116" s="67">
        <v>3970</v>
      </c>
      <c r="L116" s="67">
        <v>0</v>
      </c>
      <c r="M116" s="65">
        <v>0.9202596198423737</v>
      </c>
      <c r="N116" s="65">
        <v>3.5929531757070698E-3</v>
      </c>
      <c r="O116" s="66">
        <v>0</v>
      </c>
      <c r="P116" s="66" t="s">
        <v>5810</v>
      </c>
      <c r="Q116" s="66">
        <v>0</v>
      </c>
      <c r="R116" s="66">
        <v>0</v>
      </c>
      <c r="S116" s="30" t="s">
        <v>105</v>
      </c>
      <c r="T116" s="76" t="s">
        <v>450</v>
      </c>
      <c r="U116" s="25" t="s">
        <v>1180</v>
      </c>
      <c r="V116" s="31"/>
    </row>
    <row r="117" spans="1:22" s="7" customFormat="1" ht="28.5">
      <c r="A117" s="29">
        <v>87</v>
      </c>
      <c r="B117" s="1390" t="s">
        <v>1951</v>
      </c>
      <c r="C117" s="1390"/>
      <c r="D117" s="31" t="s">
        <v>1952</v>
      </c>
      <c r="E117" s="25">
        <v>2017</v>
      </c>
      <c r="F117" s="25">
        <v>1000</v>
      </c>
      <c r="G117" s="25"/>
      <c r="H117" s="32">
        <v>1000</v>
      </c>
      <c r="I117" s="25">
        <v>1000</v>
      </c>
      <c r="J117" s="25"/>
      <c r="K117" s="67">
        <v>905</v>
      </c>
      <c r="L117" s="67">
        <v>905</v>
      </c>
      <c r="M117" s="65">
        <v>0.90500000000000003</v>
      </c>
      <c r="N117" s="65">
        <v>-1.1666666666666603E-2</v>
      </c>
      <c r="O117" s="66" t="s">
        <v>38</v>
      </c>
      <c r="P117" s="66" t="s">
        <v>5811</v>
      </c>
      <c r="Q117" s="66">
        <v>0</v>
      </c>
      <c r="R117" s="66">
        <v>0</v>
      </c>
      <c r="S117" s="30" t="s">
        <v>105</v>
      </c>
      <c r="T117" s="76" t="s">
        <v>271</v>
      </c>
      <c r="U117" s="25" t="s">
        <v>1415</v>
      </c>
      <c r="V117" s="31"/>
    </row>
    <row r="118" spans="1:22" s="7" customFormat="1" ht="28.5">
      <c r="A118" s="29">
        <v>88</v>
      </c>
      <c r="B118" s="1390" t="s">
        <v>1953</v>
      </c>
      <c r="C118" s="1390"/>
      <c r="D118" s="31" t="s">
        <v>1954</v>
      </c>
      <c r="E118" s="25" t="s">
        <v>208</v>
      </c>
      <c r="F118" s="25">
        <v>3000</v>
      </c>
      <c r="G118" s="25">
        <v>270</v>
      </c>
      <c r="H118" s="32">
        <v>2000</v>
      </c>
      <c r="I118" s="25">
        <v>2000</v>
      </c>
      <c r="J118" s="25"/>
      <c r="K118" s="67">
        <v>1820</v>
      </c>
      <c r="L118" s="67">
        <v>1820</v>
      </c>
      <c r="M118" s="65">
        <v>0.91</v>
      </c>
      <c r="N118" s="65">
        <v>-6.6666666666665986E-3</v>
      </c>
      <c r="O118" s="66" t="s">
        <v>38</v>
      </c>
      <c r="P118" s="66" t="s">
        <v>5812</v>
      </c>
      <c r="Q118" s="66">
        <v>0</v>
      </c>
      <c r="R118" s="66">
        <v>0</v>
      </c>
      <c r="S118" s="30" t="s">
        <v>1333</v>
      </c>
      <c r="T118" s="76" t="s">
        <v>36</v>
      </c>
      <c r="U118" s="25" t="s">
        <v>1415</v>
      </c>
      <c r="V118" s="31"/>
    </row>
    <row r="119" spans="1:22" s="7" customFormat="1" ht="256.5">
      <c r="A119" s="29">
        <v>89</v>
      </c>
      <c r="B119" s="1390" t="s">
        <v>97</v>
      </c>
      <c r="C119" s="1390"/>
      <c r="D119" s="31" t="s">
        <v>1955</v>
      </c>
      <c r="E119" s="25" t="s">
        <v>34</v>
      </c>
      <c r="F119" s="25">
        <v>14987</v>
      </c>
      <c r="G119" s="25"/>
      <c r="H119" s="32">
        <v>14987</v>
      </c>
      <c r="I119" s="25">
        <v>14987</v>
      </c>
      <c r="J119" s="25"/>
      <c r="K119" s="67">
        <v>4419.55</v>
      </c>
      <c r="L119" s="67">
        <v>0</v>
      </c>
      <c r="M119" s="65">
        <v>0.29489223994128244</v>
      </c>
      <c r="N119" s="65">
        <v>-0.62177442672538419</v>
      </c>
      <c r="O119" s="66" t="s">
        <v>5813</v>
      </c>
      <c r="P119" s="66" t="s">
        <v>5814</v>
      </c>
      <c r="Q119" s="66" t="s">
        <v>5815</v>
      </c>
      <c r="R119" s="66" t="s">
        <v>5816</v>
      </c>
      <c r="S119" s="30" t="s">
        <v>1333</v>
      </c>
      <c r="T119" s="76" t="s">
        <v>187</v>
      </c>
      <c r="U119" s="25" t="s">
        <v>1415</v>
      </c>
      <c r="V119" s="31"/>
    </row>
    <row r="120" spans="1:22" s="7" customFormat="1" ht="49.5" customHeight="1">
      <c r="A120" s="29">
        <v>90</v>
      </c>
      <c r="B120" s="1390" t="s">
        <v>1956</v>
      </c>
      <c r="C120" s="1390"/>
      <c r="D120" s="31" t="s">
        <v>1957</v>
      </c>
      <c r="E120" s="25" t="s">
        <v>1717</v>
      </c>
      <c r="F120" s="25">
        <v>4446</v>
      </c>
      <c r="G120" s="25">
        <v>2800</v>
      </c>
      <c r="H120" s="32">
        <v>1646</v>
      </c>
      <c r="I120" s="25">
        <v>1646</v>
      </c>
      <c r="J120" s="25"/>
      <c r="K120" s="67">
        <v>1646.18</v>
      </c>
      <c r="L120" s="67">
        <v>0</v>
      </c>
      <c r="M120" s="65">
        <v>1.0001093560145808</v>
      </c>
      <c r="N120" s="65">
        <v>8.3442689347914212E-2</v>
      </c>
      <c r="O120" s="66" t="s">
        <v>5817</v>
      </c>
      <c r="P120" s="66" t="s">
        <v>5818</v>
      </c>
      <c r="Q120" s="66">
        <v>0</v>
      </c>
      <c r="R120" s="66">
        <v>0</v>
      </c>
      <c r="S120" s="30" t="s">
        <v>105</v>
      </c>
      <c r="T120" s="76" t="s">
        <v>36</v>
      </c>
      <c r="U120" s="25" t="s">
        <v>1415</v>
      </c>
      <c r="V120" s="31"/>
    </row>
    <row r="121" spans="1:22" s="7" customFormat="1" ht="71.25" customHeight="1">
      <c r="A121" s="29">
        <v>91</v>
      </c>
      <c r="B121" s="1390" t="s">
        <v>1958</v>
      </c>
      <c r="C121" s="1390"/>
      <c r="D121" s="31" t="s">
        <v>1959</v>
      </c>
      <c r="E121" s="25" t="s">
        <v>34</v>
      </c>
      <c r="F121" s="25">
        <v>600</v>
      </c>
      <c r="G121" s="25"/>
      <c r="H121" s="32">
        <v>480</v>
      </c>
      <c r="I121" s="25">
        <v>480</v>
      </c>
      <c r="J121" s="25"/>
      <c r="K121" s="67">
        <v>540</v>
      </c>
      <c r="L121" s="67">
        <v>540</v>
      </c>
      <c r="M121" s="65">
        <v>1.125</v>
      </c>
      <c r="N121" s="65">
        <v>0.20833333333333337</v>
      </c>
      <c r="O121" s="66" t="s">
        <v>38</v>
      </c>
      <c r="P121" s="66" t="s">
        <v>5819</v>
      </c>
      <c r="Q121" s="66">
        <v>0</v>
      </c>
      <c r="R121" s="66">
        <v>0</v>
      </c>
      <c r="S121" s="30" t="s">
        <v>89</v>
      </c>
      <c r="T121" s="76" t="s">
        <v>331</v>
      </c>
      <c r="U121" s="25" t="s">
        <v>1381</v>
      </c>
      <c r="V121" s="31"/>
    </row>
    <row r="122" spans="1:22" s="7" customFormat="1" ht="42.75" customHeight="1">
      <c r="A122" s="29">
        <v>92</v>
      </c>
      <c r="B122" s="1390" t="s">
        <v>1960</v>
      </c>
      <c r="C122" s="1390"/>
      <c r="D122" s="31" t="s">
        <v>1961</v>
      </c>
      <c r="E122" s="25">
        <v>2017</v>
      </c>
      <c r="F122" s="25">
        <v>996</v>
      </c>
      <c r="G122" s="25"/>
      <c r="H122" s="32">
        <v>996</v>
      </c>
      <c r="I122" s="25">
        <v>996</v>
      </c>
      <c r="J122" s="25"/>
      <c r="K122" s="67">
        <v>896</v>
      </c>
      <c r="L122" s="67">
        <v>996</v>
      </c>
      <c r="M122" s="65">
        <v>0.89959839357429716</v>
      </c>
      <c r="N122" s="65">
        <v>-1.7068273092369468E-2</v>
      </c>
      <c r="O122" s="66" t="s">
        <v>38</v>
      </c>
      <c r="P122" s="66" t="s">
        <v>5820</v>
      </c>
      <c r="Q122" s="66">
        <v>0</v>
      </c>
      <c r="R122" s="66">
        <v>0</v>
      </c>
      <c r="S122" s="30" t="s">
        <v>89</v>
      </c>
      <c r="T122" s="76" t="s">
        <v>90</v>
      </c>
      <c r="U122" s="25" t="s">
        <v>1381</v>
      </c>
      <c r="V122" s="31"/>
    </row>
    <row r="123" spans="1:22" s="7" customFormat="1" ht="28.5">
      <c r="A123" s="29">
        <v>93</v>
      </c>
      <c r="B123" s="1390" t="s">
        <v>1962</v>
      </c>
      <c r="C123" s="1390"/>
      <c r="D123" s="31" t="s">
        <v>1963</v>
      </c>
      <c r="E123" s="25" t="s">
        <v>1717</v>
      </c>
      <c r="F123" s="25">
        <v>1970</v>
      </c>
      <c r="G123" s="25"/>
      <c r="H123" s="32">
        <v>1970</v>
      </c>
      <c r="I123" s="25">
        <v>1970</v>
      </c>
      <c r="J123" s="25"/>
      <c r="K123" s="67">
        <v>1970</v>
      </c>
      <c r="L123" s="67">
        <v>1970</v>
      </c>
      <c r="M123" s="65">
        <v>1</v>
      </c>
      <c r="N123" s="65">
        <v>8.333333333333337E-2</v>
      </c>
      <c r="O123" s="66" t="s">
        <v>38</v>
      </c>
      <c r="P123" s="66" t="s">
        <v>5821</v>
      </c>
      <c r="Q123" s="66">
        <v>0</v>
      </c>
      <c r="R123" s="66">
        <v>0</v>
      </c>
      <c r="S123" s="30" t="s">
        <v>89</v>
      </c>
      <c r="T123" s="76" t="s">
        <v>271</v>
      </c>
      <c r="U123" s="25" t="s">
        <v>1381</v>
      </c>
      <c r="V123" s="31"/>
    </row>
    <row r="124" spans="1:22" s="7" customFormat="1" ht="85.5">
      <c r="A124" s="29">
        <v>94</v>
      </c>
      <c r="B124" s="1390" t="s">
        <v>1964</v>
      </c>
      <c r="C124" s="1390"/>
      <c r="D124" s="31" t="s">
        <v>1965</v>
      </c>
      <c r="E124" s="25">
        <v>2017</v>
      </c>
      <c r="F124" s="25">
        <v>1944</v>
      </c>
      <c r="G124" s="25"/>
      <c r="H124" s="32">
        <v>1944</v>
      </c>
      <c r="I124" s="25">
        <v>1944</v>
      </c>
      <c r="J124" s="25"/>
      <c r="K124" s="67">
        <v>1750</v>
      </c>
      <c r="L124" s="67">
        <v>1944</v>
      </c>
      <c r="M124" s="65">
        <v>0.90020576131687247</v>
      </c>
      <c r="N124" s="65">
        <v>-1.6460905349794164E-2</v>
      </c>
      <c r="O124" s="66" t="s">
        <v>38</v>
      </c>
      <c r="P124" s="66" t="s">
        <v>5822</v>
      </c>
      <c r="Q124" s="66">
        <v>0</v>
      </c>
      <c r="R124" s="66">
        <v>0</v>
      </c>
      <c r="S124" s="30" t="s">
        <v>89</v>
      </c>
      <c r="T124" s="76" t="s">
        <v>160</v>
      </c>
      <c r="U124" s="25" t="s">
        <v>1381</v>
      </c>
      <c r="V124" s="31"/>
    </row>
    <row r="125" spans="1:22" s="7" customFormat="1" ht="28.5">
      <c r="A125" s="29">
        <v>95</v>
      </c>
      <c r="B125" s="1390" t="s">
        <v>1966</v>
      </c>
      <c r="C125" s="1390"/>
      <c r="D125" s="31" t="s">
        <v>1967</v>
      </c>
      <c r="E125" s="25">
        <v>2017</v>
      </c>
      <c r="F125" s="25">
        <v>617</v>
      </c>
      <c r="G125" s="25"/>
      <c r="H125" s="32">
        <v>617</v>
      </c>
      <c r="I125" s="25">
        <v>617</v>
      </c>
      <c r="J125" s="25"/>
      <c r="K125" s="67">
        <v>555.29999999999995</v>
      </c>
      <c r="L125" s="67">
        <v>617</v>
      </c>
      <c r="M125" s="65">
        <v>0.89999999999999991</v>
      </c>
      <c r="N125" s="65">
        <v>-1.6666666666666718E-2</v>
      </c>
      <c r="O125" s="66" t="s">
        <v>38</v>
      </c>
      <c r="P125" s="66" t="s">
        <v>5823</v>
      </c>
      <c r="Q125" s="66">
        <v>0</v>
      </c>
      <c r="R125" s="66">
        <v>0</v>
      </c>
      <c r="S125" s="30" t="s">
        <v>105</v>
      </c>
      <c r="T125" s="76" t="s">
        <v>106</v>
      </c>
      <c r="U125" s="25" t="s">
        <v>1556</v>
      </c>
      <c r="V125" s="31"/>
    </row>
    <row r="126" spans="1:22" s="7" customFormat="1" ht="28.5">
      <c r="A126" s="29">
        <v>96</v>
      </c>
      <c r="B126" s="1390" t="s">
        <v>1968</v>
      </c>
      <c r="C126" s="1390"/>
      <c r="D126" s="31" t="s">
        <v>1969</v>
      </c>
      <c r="E126" s="25">
        <v>2017</v>
      </c>
      <c r="F126" s="25">
        <v>935</v>
      </c>
      <c r="G126" s="25"/>
      <c r="H126" s="32">
        <v>935</v>
      </c>
      <c r="I126" s="25">
        <v>935</v>
      </c>
      <c r="J126" s="25"/>
      <c r="K126" s="67">
        <v>935</v>
      </c>
      <c r="L126" s="67">
        <v>935</v>
      </c>
      <c r="M126" s="65">
        <v>1</v>
      </c>
      <c r="N126" s="65">
        <v>8.333333333333337E-2</v>
      </c>
      <c r="O126" s="66" t="s">
        <v>38</v>
      </c>
      <c r="P126" s="66" t="s">
        <v>3655</v>
      </c>
      <c r="Q126" s="66">
        <v>0</v>
      </c>
      <c r="R126" s="66">
        <v>0</v>
      </c>
      <c r="S126" s="30" t="s">
        <v>1970</v>
      </c>
      <c r="T126" s="76" t="s">
        <v>160</v>
      </c>
      <c r="U126" s="25" t="s">
        <v>1556</v>
      </c>
      <c r="V126" s="31"/>
    </row>
    <row r="127" spans="1:22" s="7" customFormat="1" ht="57">
      <c r="A127" s="29">
        <v>97</v>
      </c>
      <c r="B127" s="1390" t="s">
        <v>1971</v>
      </c>
      <c r="C127" s="1390"/>
      <c r="D127" s="31" t="s">
        <v>1972</v>
      </c>
      <c r="E127" s="25" t="s">
        <v>34</v>
      </c>
      <c r="F127" s="25">
        <v>708</v>
      </c>
      <c r="G127" s="25"/>
      <c r="H127" s="32">
        <v>500</v>
      </c>
      <c r="I127" s="25">
        <v>500</v>
      </c>
      <c r="J127" s="25"/>
      <c r="K127" s="67">
        <v>310</v>
      </c>
      <c r="L127" s="67">
        <v>310</v>
      </c>
      <c r="M127" s="65">
        <v>0.62</v>
      </c>
      <c r="N127" s="65">
        <v>-0.29666666666666663</v>
      </c>
      <c r="O127" s="66" t="s">
        <v>38</v>
      </c>
      <c r="P127" s="66" t="s">
        <v>5824</v>
      </c>
      <c r="Q127" s="66" t="s">
        <v>5825</v>
      </c>
      <c r="R127" s="66" t="s">
        <v>3847</v>
      </c>
      <c r="S127" s="30" t="s">
        <v>1973</v>
      </c>
      <c r="T127" s="76" t="s">
        <v>160</v>
      </c>
      <c r="U127" s="25" t="s">
        <v>1556</v>
      </c>
      <c r="V127" s="31"/>
    </row>
    <row r="128" spans="1:22" s="7" customFormat="1" ht="62.25" customHeight="1">
      <c r="A128" s="1407">
        <v>98</v>
      </c>
      <c r="B128" s="1390" t="s">
        <v>1974</v>
      </c>
      <c r="C128" s="30" t="s">
        <v>5826</v>
      </c>
      <c r="D128" s="31" t="s">
        <v>5827</v>
      </c>
      <c r="E128" s="25" t="s">
        <v>34</v>
      </c>
      <c r="F128" s="25">
        <v>981</v>
      </c>
      <c r="G128" s="25"/>
      <c r="H128" s="32">
        <v>700</v>
      </c>
      <c r="I128" s="25">
        <v>700</v>
      </c>
      <c r="J128" s="25"/>
      <c r="K128" s="67">
        <v>196.2</v>
      </c>
      <c r="L128" s="67">
        <v>196.2</v>
      </c>
      <c r="M128" s="65">
        <v>0.2802857142857143</v>
      </c>
      <c r="N128" s="65">
        <v>-0.63638095238095227</v>
      </c>
      <c r="O128" s="66" t="s">
        <v>38</v>
      </c>
      <c r="P128" s="66" t="s">
        <v>5828</v>
      </c>
      <c r="Q128" s="66" t="s">
        <v>5829</v>
      </c>
      <c r="R128" s="66" t="s">
        <v>3557</v>
      </c>
      <c r="S128" s="30" t="s">
        <v>1976</v>
      </c>
      <c r="T128" s="76" t="s">
        <v>114</v>
      </c>
      <c r="U128" s="25" t="s">
        <v>1556</v>
      </c>
      <c r="V128" s="31"/>
    </row>
    <row r="129" spans="1:22" s="7" customFormat="1" ht="62.25" customHeight="1">
      <c r="A129" s="1407"/>
      <c r="B129" s="1390"/>
      <c r="C129" s="30" t="s">
        <v>5830</v>
      </c>
      <c r="D129" s="31" t="s">
        <v>5831</v>
      </c>
      <c r="E129" s="25" t="s">
        <v>34</v>
      </c>
      <c r="F129" s="25">
        <v>782</v>
      </c>
      <c r="G129" s="25"/>
      <c r="H129" s="32">
        <v>600</v>
      </c>
      <c r="I129" s="25">
        <v>600</v>
      </c>
      <c r="J129" s="25"/>
      <c r="K129" s="67">
        <v>156.4</v>
      </c>
      <c r="L129" s="67">
        <v>156.4</v>
      </c>
      <c r="M129" s="65">
        <v>0.26066666666666666</v>
      </c>
      <c r="N129" s="65">
        <v>-0.65599999999999992</v>
      </c>
      <c r="O129" s="66" t="s">
        <v>38</v>
      </c>
      <c r="P129" s="66" t="s">
        <v>5832</v>
      </c>
      <c r="Q129" s="66" t="s">
        <v>5829</v>
      </c>
      <c r="R129" s="66" t="s">
        <v>3557</v>
      </c>
      <c r="S129" s="30" t="s">
        <v>1976</v>
      </c>
      <c r="T129" s="76" t="s">
        <v>114</v>
      </c>
      <c r="U129" s="25" t="s">
        <v>1556</v>
      </c>
      <c r="V129" s="31"/>
    </row>
    <row r="130" spans="1:22" s="7" customFormat="1" ht="62.25" customHeight="1">
      <c r="A130" s="1407"/>
      <c r="B130" s="1390"/>
      <c r="C130" s="30" t="s">
        <v>5833</v>
      </c>
      <c r="D130" s="31" t="s">
        <v>5834</v>
      </c>
      <c r="E130" s="25" t="s">
        <v>34</v>
      </c>
      <c r="F130" s="25">
        <v>981</v>
      </c>
      <c r="G130" s="25"/>
      <c r="H130" s="32">
        <v>700</v>
      </c>
      <c r="I130" s="25">
        <v>700</v>
      </c>
      <c r="J130" s="25"/>
      <c r="K130" s="67">
        <v>196.2</v>
      </c>
      <c r="L130" s="67">
        <v>196.2</v>
      </c>
      <c r="M130" s="65">
        <v>0.2802857142857143</v>
      </c>
      <c r="N130" s="65">
        <v>-0.63638095238095227</v>
      </c>
      <c r="O130" s="66" t="s">
        <v>38</v>
      </c>
      <c r="P130" s="66" t="s">
        <v>5835</v>
      </c>
      <c r="Q130" s="66" t="s">
        <v>5829</v>
      </c>
      <c r="R130" s="66" t="s">
        <v>3557</v>
      </c>
      <c r="S130" s="30" t="s">
        <v>1976</v>
      </c>
      <c r="T130" s="76" t="s">
        <v>114</v>
      </c>
      <c r="U130" s="25" t="s">
        <v>1556</v>
      </c>
      <c r="V130" s="31"/>
    </row>
    <row r="131" spans="1:22" s="3" customFormat="1" ht="185.25">
      <c r="A131" s="29">
        <v>99</v>
      </c>
      <c r="B131" s="1390" t="s">
        <v>1979</v>
      </c>
      <c r="C131" s="1390"/>
      <c r="D131" s="31" t="s">
        <v>1980</v>
      </c>
      <c r="E131" s="25">
        <v>2017</v>
      </c>
      <c r="F131" s="25">
        <v>1120</v>
      </c>
      <c r="G131" s="25"/>
      <c r="H131" s="32">
        <v>1120</v>
      </c>
      <c r="I131" s="25">
        <v>1120</v>
      </c>
      <c r="J131" s="29"/>
      <c r="K131" s="64">
        <v>0</v>
      </c>
      <c r="L131" s="64">
        <v>0</v>
      </c>
      <c r="M131" s="65">
        <v>0</v>
      </c>
      <c r="N131" s="65">
        <v>-0.91666666666666663</v>
      </c>
      <c r="O131" s="66" t="s">
        <v>3224</v>
      </c>
      <c r="P131" s="66" t="s">
        <v>5836</v>
      </c>
      <c r="Q131" s="66">
        <v>0</v>
      </c>
      <c r="R131" s="66">
        <v>0</v>
      </c>
      <c r="S131" s="79" t="s">
        <v>105</v>
      </c>
      <c r="T131" s="76" t="s">
        <v>90</v>
      </c>
      <c r="U131" s="25" t="s">
        <v>3465</v>
      </c>
      <c r="V131" s="31" t="s">
        <v>1982</v>
      </c>
    </row>
    <row r="132" spans="1:22" s="7" customFormat="1" ht="408.75" customHeight="1">
      <c r="A132" s="29">
        <v>100</v>
      </c>
      <c r="B132" s="1390" t="s">
        <v>1983</v>
      </c>
      <c r="C132" s="1390"/>
      <c r="D132" s="31" t="s">
        <v>1984</v>
      </c>
      <c r="E132" s="25">
        <v>2017</v>
      </c>
      <c r="F132" s="25">
        <v>1767</v>
      </c>
      <c r="G132" s="25"/>
      <c r="H132" s="32">
        <v>1084</v>
      </c>
      <c r="I132" s="25">
        <v>1084</v>
      </c>
      <c r="J132" s="25"/>
      <c r="K132" s="67">
        <v>827.52</v>
      </c>
      <c r="L132" s="67">
        <v>827.52</v>
      </c>
      <c r="M132" s="65">
        <v>0.76339483394833951</v>
      </c>
      <c r="N132" s="65">
        <v>-0.15327183271832712</v>
      </c>
      <c r="O132" s="66" t="s">
        <v>5837</v>
      </c>
      <c r="P132" s="102" t="s">
        <v>5838</v>
      </c>
      <c r="Q132" s="66">
        <v>0</v>
      </c>
      <c r="R132" s="66">
        <v>0</v>
      </c>
      <c r="S132" s="79" t="s">
        <v>1985</v>
      </c>
      <c r="T132" s="76" t="s">
        <v>187</v>
      </c>
      <c r="U132" s="108" t="s">
        <v>3470</v>
      </c>
      <c r="V132" s="109" t="s">
        <v>1987</v>
      </c>
    </row>
    <row r="133" spans="1:22" s="2" customFormat="1" ht="39" customHeight="1">
      <c r="A133" s="24" t="s">
        <v>150</v>
      </c>
      <c r="B133" s="1406" t="s">
        <v>1988</v>
      </c>
      <c r="C133" s="1406"/>
      <c r="D133" s="27"/>
      <c r="E133" s="24"/>
      <c r="F133" s="24">
        <v>23147785.658398457</v>
      </c>
      <c r="G133" s="24">
        <v>11064856.614820426</v>
      </c>
      <c r="H133" s="28">
        <v>2498166</v>
      </c>
      <c r="I133" s="24">
        <v>168290</v>
      </c>
      <c r="J133" s="24">
        <v>2329876</v>
      </c>
      <c r="K133" s="61">
        <v>2433389.7599999998</v>
      </c>
      <c r="L133" s="61">
        <v>2589037.83</v>
      </c>
      <c r="M133" s="62">
        <v>0.9740704821056726</v>
      </c>
      <c r="N133" s="62">
        <v>5.7403815439005967E-2</v>
      </c>
      <c r="O133" s="63"/>
      <c r="P133" s="63"/>
      <c r="Q133" s="63"/>
      <c r="R133" s="63"/>
      <c r="S133" s="30"/>
      <c r="T133" s="76"/>
      <c r="U133" s="25"/>
      <c r="V133" s="31"/>
    </row>
    <row r="134" spans="1:22" s="2" customFormat="1" ht="41.25" customHeight="1">
      <c r="A134" s="24" t="s">
        <v>29</v>
      </c>
      <c r="B134" s="1406" t="s">
        <v>1989</v>
      </c>
      <c r="C134" s="1406"/>
      <c r="D134" s="27"/>
      <c r="E134" s="24"/>
      <c r="F134" s="24">
        <v>9796209.3483984563</v>
      </c>
      <c r="G134" s="24">
        <v>7809042.6148204263</v>
      </c>
      <c r="H134" s="28">
        <v>901570</v>
      </c>
      <c r="I134" s="24">
        <v>4800</v>
      </c>
      <c r="J134" s="24">
        <v>896770</v>
      </c>
      <c r="K134" s="61">
        <v>803172</v>
      </c>
      <c r="L134" s="61">
        <v>907772</v>
      </c>
      <c r="M134" s="62">
        <v>0.89085927881362514</v>
      </c>
      <c r="N134" s="62">
        <v>-2.5807387853041486E-2</v>
      </c>
      <c r="O134" s="63"/>
      <c r="P134" s="63"/>
      <c r="Q134" s="63"/>
      <c r="R134" s="63"/>
      <c r="S134" s="30"/>
      <c r="T134" s="76"/>
      <c r="U134" s="25"/>
      <c r="V134" s="31"/>
    </row>
    <row r="135" spans="1:22" s="3" customFormat="1" ht="42.75">
      <c r="A135" s="25">
        <v>101</v>
      </c>
      <c r="B135" s="1390" t="s">
        <v>1990</v>
      </c>
      <c r="C135" s="1390"/>
      <c r="D135" s="93" t="s">
        <v>1991</v>
      </c>
      <c r="E135" s="94" t="s">
        <v>48</v>
      </c>
      <c r="F135" s="94">
        <v>270000</v>
      </c>
      <c r="G135" s="25">
        <v>70000</v>
      </c>
      <c r="H135" s="32">
        <v>20000</v>
      </c>
      <c r="I135" s="29"/>
      <c r="J135" s="29">
        <v>20000</v>
      </c>
      <c r="K135" s="64">
        <v>2500</v>
      </c>
      <c r="L135" s="64">
        <v>2500</v>
      </c>
      <c r="M135" s="65">
        <v>0.125</v>
      </c>
      <c r="N135" s="65">
        <v>-0.79166666666666663</v>
      </c>
      <c r="O135" s="66" t="s">
        <v>3473</v>
      </c>
      <c r="P135" s="66" t="s">
        <v>3474</v>
      </c>
      <c r="Q135" s="66">
        <v>0</v>
      </c>
      <c r="R135" s="66">
        <v>0</v>
      </c>
      <c r="S135" s="77" t="s">
        <v>1992</v>
      </c>
      <c r="T135" s="76" t="s">
        <v>646</v>
      </c>
      <c r="U135" s="25" t="s">
        <v>1194</v>
      </c>
      <c r="V135" s="39"/>
    </row>
    <row r="136" spans="1:22" s="3" customFormat="1" ht="57">
      <c r="A136" s="25">
        <v>102</v>
      </c>
      <c r="B136" s="1390" t="s">
        <v>1993</v>
      </c>
      <c r="C136" s="1390"/>
      <c r="D136" s="93" t="s">
        <v>1994</v>
      </c>
      <c r="E136" s="94" t="s">
        <v>208</v>
      </c>
      <c r="F136" s="94">
        <v>75000</v>
      </c>
      <c r="G136" s="25"/>
      <c r="H136" s="32">
        <v>2000</v>
      </c>
      <c r="I136" s="29"/>
      <c r="J136" s="29">
        <v>2000</v>
      </c>
      <c r="K136" s="64">
        <v>1850</v>
      </c>
      <c r="L136" s="64">
        <v>1850</v>
      </c>
      <c r="M136" s="65">
        <v>0.92500000000000004</v>
      </c>
      <c r="N136" s="65">
        <v>8.3333333333334147E-3</v>
      </c>
      <c r="O136" s="66" t="s">
        <v>5839</v>
      </c>
      <c r="P136" s="66" t="s">
        <v>5840</v>
      </c>
      <c r="Q136" s="66" t="s">
        <v>5841</v>
      </c>
      <c r="R136" s="66" t="s">
        <v>5842</v>
      </c>
      <c r="S136" s="77" t="s">
        <v>646</v>
      </c>
      <c r="T136" s="76" t="s">
        <v>646</v>
      </c>
      <c r="U136" s="29" t="s">
        <v>3342</v>
      </c>
      <c r="V136" s="39"/>
    </row>
    <row r="137" spans="1:22" s="3" customFormat="1" ht="57">
      <c r="A137" s="25">
        <v>103</v>
      </c>
      <c r="B137" s="1390" t="s">
        <v>1996</v>
      </c>
      <c r="C137" s="1390"/>
      <c r="D137" s="31" t="s">
        <v>1997</v>
      </c>
      <c r="E137" s="25" t="s">
        <v>48</v>
      </c>
      <c r="F137" s="25">
        <v>306953</v>
      </c>
      <c r="G137" s="25">
        <v>104600</v>
      </c>
      <c r="H137" s="32">
        <v>40000</v>
      </c>
      <c r="I137" s="25"/>
      <c r="J137" s="25">
        <v>40000</v>
      </c>
      <c r="K137" s="67">
        <v>62316</v>
      </c>
      <c r="L137" s="67">
        <v>166916</v>
      </c>
      <c r="M137" s="65">
        <v>1.5579000000000001</v>
      </c>
      <c r="N137" s="65">
        <v>0.64123333333333343</v>
      </c>
      <c r="O137" s="66" t="s">
        <v>5843</v>
      </c>
      <c r="P137" s="66" t="s">
        <v>5844</v>
      </c>
      <c r="Q137" s="66" t="s">
        <v>5845</v>
      </c>
      <c r="R137" s="66" t="s">
        <v>5846</v>
      </c>
      <c r="S137" s="77" t="s">
        <v>1998</v>
      </c>
      <c r="T137" s="76" t="s">
        <v>36</v>
      </c>
      <c r="U137" s="25" t="s">
        <v>1194</v>
      </c>
      <c r="V137" s="39"/>
    </row>
    <row r="138" spans="1:22" s="3" customFormat="1" ht="85.5">
      <c r="A138" s="25">
        <v>104</v>
      </c>
      <c r="B138" s="1390" t="s">
        <v>1999</v>
      </c>
      <c r="C138" s="1390"/>
      <c r="D138" s="95" t="s">
        <v>2000</v>
      </c>
      <c r="E138" s="37" t="s">
        <v>34</v>
      </c>
      <c r="F138" s="37">
        <v>30000</v>
      </c>
      <c r="G138" s="37"/>
      <c r="H138" s="32">
        <v>2000</v>
      </c>
      <c r="I138" s="37"/>
      <c r="J138" s="37">
        <v>2000</v>
      </c>
      <c r="K138" s="67">
        <v>1860</v>
      </c>
      <c r="L138" s="103">
        <v>1860</v>
      </c>
      <c r="M138" s="65">
        <v>0.93</v>
      </c>
      <c r="N138" s="65">
        <v>1.3333333333333419E-2</v>
      </c>
      <c r="O138" s="66" t="s">
        <v>3480</v>
      </c>
      <c r="P138" s="66" t="s">
        <v>5847</v>
      </c>
      <c r="Q138" s="66" t="s">
        <v>5848</v>
      </c>
      <c r="R138" s="66" t="s">
        <v>3700</v>
      </c>
      <c r="S138" s="79" t="s">
        <v>2001</v>
      </c>
      <c r="T138" s="76" t="s">
        <v>331</v>
      </c>
      <c r="U138" s="37" t="s">
        <v>1194</v>
      </c>
      <c r="V138" s="95"/>
    </row>
    <row r="139" spans="1:22" s="3" customFormat="1" ht="71.25">
      <c r="A139" s="25">
        <v>105</v>
      </c>
      <c r="B139" s="1390" t="s">
        <v>2002</v>
      </c>
      <c r="C139" s="1390"/>
      <c r="D139" s="95" t="s">
        <v>2003</v>
      </c>
      <c r="E139" s="37" t="s">
        <v>233</v>
      </c>
      <c r="F139" s="37">
        <v>23000</v>
      </c>
      <c r="G139" s="37"/>
      <c r="H139" s="32">
        <v>1200</v>
      </c>
      <c r="I139" s="37"/>
      <c r="J139" s="37">
        <v>1200</v>
      </c>
      <c r="K139" s="67">
        <v>1280</v>
      </c>
      <c r="L139" s="103">
        <v>1280</v>
      </c>
      <c r="M139" s="65">
        <v>1.0666666666666667</v>
      </c>
      <c r="N139" s="65">
        <v>0.15000000000000002</v>
      </c>
      <c r="O139" s="66" t="s">
        <v>3390</v>
      </c>
      <c r="P139" s="66" t="s">
        <v>3484</v>
      </c>
      <c r="Q139" s="66">
        <v>0</v>
      </c>
      <c r="R139" s="66">
        <v>0</v>
      </c>
      <c r="S139" s="79" t="s">
        <v>2004</v>
      </c>
      <c r="T139" s="76" t="s">
        <v>331</v>
      </c>
      <c r="U139" s="37" t="s">
        <v>1194</v>
      </c>
      <c r="V139" s="95"/>
    </row>
    <row r="140" spans="1:22" s="2" customFormat="1" ht="231" customHeight="1">
      <c r="A140" s="25">
        <v>106</v>
      </c>
      <c r="B140" s="1390" t="s">
        <v>1170</v>
      </c>
      <c r="C140" s="1390"/>
      <c r="D140" s="31" t="s">
        <v>2005</v>
      </c>
      <c r="E140" s="25" t="s">
        <v>2006</v>
      </c>
      <c r="F140" s="25">
        <v>8581291.3483984563</v>
      </c>
      <c r="G140" s="25">
        <v>7546972.6148204263</v>
      </c>
      <c r="H140" s="32">
        <v>637570</v>
      </c>
      <c r="I140" s="25"/>
      <c r="J140" s="25">
        <v>637570</v>
      </c>
      <c r="K140" s="67">
        <v>547906</v>
      </c>
      <c r="L140" s="67">
        <v>547906</v>
      </c>
      <c r="M140" s="65">
        <v>0.85936603039666237</v>
      </c>
      <c r="N140" s="65">
        <v>-5.7300636270004257E-2</v>
      </c>
      <c r="O140" s="66">
        <v>0</v>
      </c>
      <c r="P140" s="66" t="s">
        <v>5849</v>
      </c>
      <c r="Q140" s="66">
        <v>0</v>
      </c>
      <c r="R140" s="66">
        <v>0</v>
      </c>
      <c r="S140" s="30" t="s">
        <v>89</v>
      </c>
      <c r="T140" s="76" t="s">
        <v>36</v>
      </c>
      <c r="U140" s="25" t="s">
        <v>1180</v>
      </c>
      <c r="V140" s="31"/>
    </row>
    <row r="141" spans="1:22" s="2" customFormat="1" ht="28.5">
      <c r="A141" s="25">
        <v>107</v>
      </c>
      <c r="B141" s="1390" t="s">
        <v>2007</v>
      </c>
      <c r="C141" s="1390"/>
      <c r="D141" s="39" t="s">
        <v>2008</v>
      </c>
      <c r="E141" s="29">
        <v>2017</v>
      </c>
      <c r="F141" s="29">
        <v>43700</v>
      </c>
      <c r="G141" s="25"/>
      <c r="H141" s="96">
        <v>32000</v>
      </c>
      <c r="I141" s="25"/>
      <c r="J141" s="38">
        <v>32000</v>
      </c>
      <c r="K141" s="67">
        <v>32000</v>
      </c>
      <c r="L141" s="104">
        <v>32000</v>
      </c>
      <c r="M141" s="105">
        <v>1</v>
      </c>
      <c r="N141" s="105">
        <v>8.333333333333337E-2</v>
      </c>
      <c r="O141" s="106">
        <v>0</v>
      </c>
      <c r="P141" s="106" t="s">
        <v>5850</v>
      </c>
      <c r="Q141" s="106">
        <v>0</v>
      </c>
      <c r="R141" s="106">
        <v>0</v>
      </c>
      <c r="S141" s="77" t="s">
        <v>89</v>
      </c>
      <c r="T141" s="76" t="s">
        <v>404</v>
      </c>
      <c r="U141" s="25" t="s">
        <v>1180</v>
      </c>
      <c r="V141" s="31"/>
    </row>
    <row r="142" spans="1:22" s="2" customFormat="1" ht="28.5">
      <c r="A142" s="25">
        <v>108</v>
      </c>
      <c r="B142" s="1390" t="s">
        <v>2009</v>
      </c>
      <c r="C142" s="1390"/>
      <c r="D142" s="39" t="s">
        <v>2010</v>
      </c>
      <c r="E142" s="29">
        <v>2017</v>
      </c>
      <c r="F142" s="29">
        <v>20000</v>
      </c>
      <c r="G142" s="25"/>
      <c r="H142" s="96">
        <v>20000</v>
      </c>
      <c r="I142" s="25"/>
      <c r="J142" s="38">
        <v>20000</v>
      </c>
      <c r="K142" s="67">
        <v>19000</v>
      </c>
      <c r="L142" s="104">
        <v>19000</v>
      </c>
      <c r="M142" s="105">
        <v>0.95</v>
      </c>
      <c r="N142" s="105">
        <v>3.3333333333333326E-2</v>
      </c>
      <c r="O142" s="106">
        <v>0</v>
      </c>
      <c r="P142" s="106" t="s">
        <v>5851</v>
      </c>
      <c r="Q142" s="106">
        <v>0</v>
      </c>
      <c r="R142" s="106">
        <v>0</v>
      </c>
      <c r="S142" s="77" t="s">
        <v>105</v>
      </c>
      <c r="T142" s="76" t="s">
        <v>36</v>
      </c>
      <c r="U142" s="25" t="s">
        <v>1180</v>
      </c>
      <c r="V142" s="31"/>
    </row>
    <row r="143" spans="1:22" s="2" customFormat="1" ht="299.25">
      <c r="A143" s="25">
        <v>109</v>
      </c>
      <c r="B143" s="1390" t="s">
        <v>2011</v>
      </c>
      <c r="C143" s="1390"/>
      <c r="D143" s="31" t="s">
        <v>2012</v>
      </c>
      <c r="E143" s="97" t="s">
        <v>574</v>
      </c>
      <c r="F143" s="25">
        <v>318825</v>
      </c>
      <c r="G143" s="25">
        <v>68470</v>
      </c>
      <c r="H143" s="32">
        <v>46000</v>
      </c>
      <c r="I143" s="25"/>
      <c r="J143" s="25">
        <v>46000</v>
      </c>
      <c r="K143" s="67">
        <v>41900</v>
      </c>
      <c r="L143" s="67">
        <v>41900</v>
      </c>
      <c r="M143" s="65">
        <v>0.91086956521739126</v>
      </c>
      <c r="N143" s="65">
        <v>-5.7971014492753659E-3</v>
      </c>
      <c r="O143" s="66" t="s">
        <v>3489</v>
      </c>
      <c r="P143" s="66" t="s">
        <v>3490</v>
      </c>
      <c r="Q143" s="66" t="s">
        <v>5852</v>
      </c>
      <c r="R143" s="66" t="s">
        <v>5853</v>
      </c>
      <c r="S143" s="30" t="s">
        <v>2013</v>
      </c>
      <c r="T143" s="76" t="s">
        <v>36</v>
      </c>
      <c r="U143" s="97" t="s">
        <v>2014</v>
      </c>
      <c r="V143" s="110"/>
    </row>
    <row r="144" spans="1:22" s="3" customFormat="1" ht="42.75">
      <c r="A144" s="25">
        <v>110</v>
      </c>
      <c r="B144" s="1390" t="s">
        <v>2015</v>
      </c>
      <c r="C144" s="1390"/>
      <c r="D144" s="31" t="s">
        <v>2016</v>
      </c>
      <c r="E144" s="25" t="s">
        <v>208</v>
      </c>
      <c r="F144" s="25">
        <v>26530</v>
      </c>
      <c r="G144" s="25">
        <v>19000</v>
      </c>
      <c r="H144" s="32">
        <v>7000</v>
      </c>
      <c r="I144" s="29"/>
      <c r="J144" s="29">
        <v>7000</v>
      </c>
      <c r="K144" s="67">
        <v>7000</v>
      </c>
      <c r="L144" s="64">
        <v>7000</v>
      </c>
      <c r="M144" s="65">
        <v>1</v>
      </c>
      <c r="N144" s="65">
        <v>8.333333333333337E-2</v>
      </c>
      <c r="O144" s="66">
        <v>0</v>
      </c>
      <c r="P144" s="66" t="s">
        <v>3655</v>
      </c>
      <c r="Q144" s="66">
        <v>0</v>
      </c>
      <c r="R144" s="66">
        <v>0</v>
      </c>
      <c r="S144" s="77" t="s">
        <v>2017</v>
      </c>
      <c r="T144" s="29" t="s">
        <v>36</v>
      </c>
      <c r="U144" s="25" t="s">
        <v>2014</v>
      </c>
      <c r="V144" s="39"/>
    </row>
    <row r="145" spans="1:22" s="3" customFormat="1" ht="57">
      <c r="A145" s="25">
        <v>111</v>
      </c>
      <c r="B145" s="1390" t="s">
        <v>2018</v>
      </c>
      <c r="C145" s="1390"/>
      <c r="D145" s="31" t="s">
        <v>2019</v>
      </c>
      <c r="E145" s="25" t="s">
        <v>34</v>
      </c>
      <c r="F145" s="25">
        <v>94000</v>
      </c>
      <c r="G145" s="25"/>
      <c r="H145" s="32">
        <v>89000</v>
      </c>
      <c r="I145" s="29"/>
      <c r="J145" s="25">
        <v>89000</v>
      </c>
      <c r="K145" s="67">
        <v>81000</v>
      </c>
      <c r="L145" s="67">
        <v>81000</v>
      </c>
      <c r="M145" s="65">
        <v>0.9101123595505618</v>
      </c>
      <c r="N145" s="65">
        <v>-6.5543071161048294E-3</v>
      </c>
      <c r="O145" s="66">
        <v>0</v>
      </c>
      <c r="P145" s="66" t="s">
        <v>5854</v>
      </c>
      <c r="Q145" s="66">
        <v>0</v>
      </c>
      <c r="R145" s="66">
        <v>0</v>
      </c>
      <c r="S145" s="77" t="s">
        <v>2017</v>
      </c>
      <c r="T145" s="29" t="s">
        <v>90</v>
      </c>
      <c r="U145" s="25" t="s">
        <v>2014</v>
      </c>
      <c r="V145" s="39"/>
    </row>
    <row r="146" spans="1:22" s="3" customFormat="1" ht="42.75">
      <c r="A146" s="25">
        <v>112</v>
      </c>
      <c r="B146" s="1390" t="s">
        <v>2020</v>
      </c>
      <c r="C146" s="1390"/>
      <c r="D146" s="31" t="s">
        <v>2021</v>
      </c>
      <c r="E146" s="25" t="s">
        <v>34</v>
      </c>
      <c r="F146" s="25">
        <v>2410</v>
      </c>
      <c r="G146" s="25"/>
      <c r="H146" s="32">
        <v>300</v>
      </c>
      <c r="I146" s="29">
        <v>300</v>
      </c>
      <c r="J146" s="25"/>
      <c r="K146" s="67">
        <v>60</v>
      </c>
      <c r="L146" s="67">
        <v>60</v>
      </c>
      <c r="M146" s="65">
        <v>0.2</v>
      </c>
      <c r="N146" s="65">
        <v>-0.71666666666666656</v>
      </c>
      <c r="O146" s="66" t="s">
        <v>38</v>
      </c>
      <c r="P146" s="66" t="s">
        <v>5855</v>
      </c>
      <c r="Q146" s="66">
        <v>0</v>
      </c>
      <c r="R146" s="66">
        <v>0</v>
      </c>
      <c r="S146" s="77" t="s">
        <v>113</v>
      </c>
      <c r="T146" s="29" t="s">
        <v>331</v>
      </c>
      <c r="U146" s="25" t="s">
        <v>1194</v>
      </c>
      <c r="V146" s="39"/>
    </row>
    <row r="147" spans="1:22" s="3" customFormat="1" ht="28.5">
      <c r="A147" s="25">
        <v>113</v>
      </c>
      <c r="B147" s="1390" t="s">
        <v>2022</v>
      </c>
      <c r="C147" s="1390"/>
      <c r="D147" s="31" t="s">
        <v>2023</v>
      </c>
      <c r="E147" s="25">
        <v>2017</v>
      </c>
      <c r="F147" s="25">
        <v>4500</v>
      </c>
      <c r="G147" s="25"/>
      <c r="H147" s="32">
        <v>4500</v>
      </c>
      <c r="I147" s="25">
        <v>4500</v>
      </c>
      <c r="J147" s="25"/>
      <c r="K147" s="67">
        <v>4500</v>
      </c>
      <c r="L147" s="67">
        <v>4500</v>
      </c>
      <c r="M147" s="65">
        <v>1</v>
      </c>
      <c r="N147" s="65">
        <v>8.333333333333337E-2</v>
      </c>
      <c r="O147" s="66">
        <v>0</v>
      </c>
      <c r="P147" s="66" t="s">
        <v>5856</v>
      </c>
      <c r="Q147" s="66">
        <v>0</v>
      </c>
      <c r="R147" s="66">
        <v>0</v>
      </c>
      <c r="S147" s="77" t="s">
        <v>105</v>
      </c>
      <c r="T147" s="76" t="s">
        <v>271</v>
      </c>
      <c r="U147" s="25" t="s">
        <v>1399</v>
      </c>
      <c r="V147" s="39"/>
    </row>
    <row r="148" spans="1:22" s="2" customFormat="1" ht="42" customHeight="1">
      <c r="A148" s="24" t="s">
        <v>43</v>
      </c>
      <c r="B148" s="1406" t="s">
        <v>2024</v>
      </c>
      <c r="C148" s="1406"/>
      <c r="D148" s="27"/>
      <c r="E148" s="24"/>
      <c r="F148" s="24">
        <v>5754066.3100000005</v>
      </c>
      <c r="G148" s="24">
        <v>1511568</v>
      </c>
      <c r="H148" s="28">
        <v>956826</v>
      </c>
      <c r="I148" s="24">
        <v>10000</v>
      </c>
      <c r="J148" s="24">
        <v>946826</v>
      </c>
      <c r="K148" s="61">
        <v>1000644</v>
      </c>
      <c r="L148" s="61">
        <v>1030554</v>
      </c>
      <c r="M148" s="62">
        <v>1.0457951602485718</v>
      </c>
      <c r="N148" s="62">
        <v>0.12912849358190515</v>
      </c>
      <c r="O148" s="63"/>
      <c r="P148" s="63"/>
      <c r="Q148" s="63"/>
      <c r="R148" s="63"/>
      <c r="S148" s="30"/>
      <c r="T148" s="76"/>
      <c r="U148" s="25"/>
      <c r="V148" s="31"/>
    </row>
    <row r="149" spans="1:22" s="4" customFormat="1" ht="45.75" customHeight="1">
      <c r="A149" s="24" t="s">
        <v>153</v>
      </c>
      <c r="B149" s="1406" t="s">
        <v>2025</v>
      </c>
      <c r="C149" s="1406"/>
      <c r="D149" s="27"/>
      <c r="E149" s="24"/>
      <c r="F149" s="24">
        <v>2961543</v>
      </c>
      <c r="G149" s="24">
        <v>865740</v>
      </c>
      <c r="H149" s="28">
        <v>412368</v>
      </c>
      <c r="I149" s="24">
        <v>10000</v>
      </c>
      <c r="J149" s="24">
        <v>402368</v>
      </c>
      <c r="K149" s="61">
        <v>436076</v>
      </c>
      <c r="L149" s="61">
        <v>436346</v>
      </c>
      <c r="M149" s="62">
        <v>1.0574923369417608</v>
      </c>
      <c r="N149" s="62">
        <v>0.14082567027509418</v>
      </c>
      <c r="O149" s="63"/>
      <c r="P149" s="63"/>
      <c r="Q149" s="63"/>
      <c r="R149" s="63"/>
      <c r="S149" s="26"/>
      <c r="T149" s="78"/>
      <c r="U149" s="24"/>
      <c r="V149" s="27"/>
    </row>
    <row r="150" spans="1:22" s="3" customFormat="1" ht="93" customHeight="1">
      <c r="A150" s="29">
        <v>114</v>
      </c>
      <c r="B150" s="1390" t="s">
        <v>2026</v>
      </c>
      <c r="C150" s="1390"/>
      <c r="D150" s="31" t="s">
        <v>2027</v>
      </c>
      <c r="E150" s="25" t="s">
        <v>1717</v>
      </c>
      <c r="F150" s="25">
        <v>100000</v>
      </c>
      <c r="G150" s="25">
        <v>16900</v>
      </c>
      <c r="H150" s="32">
        <v>83100</v>
      </c>
      <c r="I150" s="29"/>
      <c r="J150" s="25">
        <v>83100</v>
      </c>
      <c r="K150" s="67">
        <v>83100</v>
      </c>
      <c r="L150" s="67">
        <v>83100</v>
      </c>
      <c r="M150" s="65">
        <v>1</v>
      </c>
      <c r="N150" s="65">
        <v>8.333333333333337E-2</v>
      </c>
      <c r="O150" s="66">
        <v>0</v>
      </c>
      <c r="P150" s="66" t="s">
        <v>5857</v>
      </c>
      <c r="Q150" s="66">
        <v>0</v>
      </c>
      <c r="R150" s="66">
        <v>0</v>
      </c>
      <c r="S150" s="77" t="s">
        <v>2028</v>
      </c>
      <c r="T150" s="76" t="s">
        <v>36</v>
      </c>
      <c r="U150" s="25" t="s">
        <v>1399</v>
      </c>
      <c r="V150" s="39"/>
    </row>
    <row r="151" spans="1:22" s="3" customFormat="1" ht="42.75">
      <c r="A151" s="29">
        <v>115</v>
      </c>
      <c r="B151" s="1390" t="s">
        <v>2029</v>
      </c>
      <c r="C151" s="1390"/>
      <c r="D151" s="31" t="s">
        <v>2030</v>
      </c>
      <c r="E151" s="29" t="s">
        <v>2031</v>
      </c>
      <c r="F151" s="25">
        <v>500000</v>
      </c>
      <c r="G151" s="29">
        <v>210000</v>
      </c>
      <c r="H151" s="32">
        <v>2400</v>
      </c>
      <c r="I151" s="25"/>
      <c r="J151" s="25">
        <v>2400</v>
      </c>
      <c r="K151" s="67">
        <v>2400</v>
      </c>
      <c r="L151" s="67">
        <v>2400</v>
      </c>
      <c r="M151" s="65">
        <v>1</v>
      </c>
      <c r="N151" s="65">
        <v>8.333333333333337E-2</v>
      </c>
      <c r="O151" s="66">
        <v>0</v>
      </c>
      <c r="P151" s="66" t="s">
        <v>5858</v>
      </c>
      <c r="Q151" s="66">
        <v>0</v>
      </c>
      <c r="R151" s="66">
        <v>0</v>
      </c>
      <c r="S151" s="77" t="s">
        <v>2032</v>
      </c>
      <c r="T151" s="76" t="s">
        <v>36</v>
      </c>
      <c r="U151" s="25" t="s">
        <v>1399</v>
      </c>
      <c r="V151" s="39"/>
    </row>
    <row r="152" spans="1:22" s="3" customFormat="1" ht="57">
      <c r="A152" s="29">
        <v>116</v>
      </c>
      <c r="B152" s="1390" t="s">
        <v>2033</v>
      </c>
      <c r="C152" s="1390"/>
      <c r="D152" s="31" t="s">
        <v>2034</v>
      </c>
      <c r="E152" s="25" t="s">
        <v>48</v>
      </c>
      <c r="F152" s="25">
        <v>26000</v>
      </c>
      <c r="G152" s="25">
        <v>15000</v>
      </c>
      <c r="H152" s="32">
        <v>11000</v>
      </c>
      <c r="I152" s="29"/>
      <c r="J152" s="25">
        <v>11000</v>
      </c>
      <c r="K152" s="67">
        <v>10000</v>
      </c>
      <c r="L152" s="67">
        <v>10000</v>
      </c>
      <c r="M152" s="65">
        <v>0.90909090909090906</v>
      </c>
      <c r="N152" s="65">
        <v>-7.575757575757569E-3</v>
      </c>
      <c r="O152" s="66">
        <v>0</v>
      </c>
      <c r="P152" s="66" t="s">
        <v>5859</v>
      </c>
      <c r="Q152" s="66">
        <v>0</v>
      </c>
      <c r="R152" s="66">
        <v>0</v>
      </c>
      <c r="S152" s="77" t="s">
        <v>2028</v>
      </c>
      <c r="T152" s="76" t="s">
        <v>36</v>
      </c>
      <c r="U152" s="25" t="s">
        <v>1399</v>
      </c>
      <c r="V152" s="39"/>
    </row>
    <row r="153" spans="1:22" s="3" customFormat="1" ht="81" customHeight="1">
      <c r="A153" s="29">
        <v>117</v>
      </c>
      <c r="B153" s="1390" t="s">
        <v>2035</v>
      </c>
      <c r="C153" s="1390"/>
      <c r="D153" s="31" t="s">
        <v>2036</v>
      </c>
      <c r="E153" s="25" t="s">
        <v>2037</v>
      </c>
      <c r="F153" s="25">
        <v>21600</v>
      </c>
      <c r="G153" s="25">
        <v>6500</v>
      </c>
      <c r="H153" s="32">
        <v>8500</v>
      </c>
      <c r="I153" s="29"/>
      <c r="J153" s="25">
        <v>8500</v>
      </c>
      <c r="K153" s="67">
        <v>9634</v>
      </c>
      <c r="L153" s="67">
        <v>9634</v>
      </c>
      <c r="M153" s="65">
        <v>1.1334117647058823</v>
      </c>
      <c r="N153" s="65">
        <v>0.21674509803921571</v>
      </c>
      <c r="O153" s="66">
        <v>0</v>
      </c>
      <c r="P153" s="66" t="s">
        <v>5860</v>
      </c>
      <c r="Q153" s="66">
        <v>0</v>
      </c>
      <c r="R153" s="66">
        <v>0</v>
      </c>
      <c r="S153" s="77" t="s">
        <v>166</v>
      </c>
      <c r="T153" s="76" t="s">
        <v>36</v>
      </c>
      <c r="U153" s="25" t="s">
        <v>1399</v>
      </c>
      <c r="V153" s="39"/>
    </row>
    <row r="154" spans="1:22" s="3" customFormat="1" ht="42.75">
      <c r="A154" s="29">
        <v>118</v>
      </c>
      <c r="B154" s="1390" t="s">
        <v>2038</v>
      </c>
      <c r="C154" s="1390"/>
      <c r="D154" s="31" t="s">
        <v>2039</v>
      </c>
      <c r="E154" s="29" t="s">
        <v>1717</v>
      </c>
      <c r="F154" s="25">
        <v>3386</v>
      </c>
      <c r="G154" s="29"/>
      <c r="H154" s="32">
        <v>3386</v>
      </c>
      <c r="I154" s="25"/>
      <c r="J154" s="25">
        <v>3386</v>
      </c>
      <c r="K154" s="67">
        <v>3450</v>
      </c>
      <c r="L154" s="67">
        <v>3450</v>
      </c>
      <c r="M154" s="65">
        <v>1.0189013585351447</v>
      </c>
      <c r="N154" s="65">
        <v>0.10223469186847811</v>
      </c>
      <c r="O154" s="66">
        <v>0</v>
      </c>
      <c r="P154" s="66" t="s">
        <v>3626</v>
      </c>
      <c r="Q154" s="66">
        <v>0</v>
      </c>
      <c r="R154" s="66">
        <v>0</v>
      </c>
      <c r="S154" s="77" t="s">
        <v>2001</v>
      </c>
      <c r="T154" s="76" t="s">
        <v>271</v>
      </c>
      <c r="U154" s="25" t="s">
        <v>1399</v>
      </c>
      <c r="V154" s="39"/>
    </row>
    <row r="155" spans="1:22" s="3" customFormat="1" ht="46.5" customHeight="1">
      <c r="A155" s="29">
        <v>119</v>
      </c>
      <c r="B155" s="1390" t="s">
        <v>2040</v>
      </c>
      <c r="C155" s="1390"/>
      <c r="D155" s="31" t="s">
        <v>2041</v>
      </c>
      <c r="E155" s="29" t="s">
        <v>208</v>
      </c>
      <c r="F155" s="25">
        <v>8100</v>
      </c>
      <c r="G155" s="29">
        <v>2500</v>
      </c>
      <c r="H155" s="32">
        <v>5600</v>
      </c>
      <c r="I155" s="25"/>
      <c r="J155" s="25">
        <v>5600</v>
      </c>
      <c r="K155" s="67">
        <v>5600</v>
      </c>
      <c r="L155" s="67">
        <v>5600</v>
      </c>
      <c r="M155" s="65">
        <v>1</v>
      </c>
      <c r="N155" s="65">
        <v>8.333333333333337E-2</v>
      </c>
      <c r="O155" s="66">
        <v>0</v>
      </c>
      <c r="P155" s="66" t="s">
        <v>3502</v>
      </c>
      <c r="Q155" s="66">
        <v>0</v>
      </c>
      <c r="R155" s="66">
        <v>0</v>
      </c>
      <c r="S155" s="77" t="s">
        <v>2042</v>
      </c>
      <c r="T155" s="76" t="s">
        <v>36</v>
      </c>
      <c r="U155" s="25" t="s">
        <v>1399</v>
      </c>
      <c r="V155" s="39"/>
    </row>
    <row r="156" spans="1:22" s="3" customFormat="1" ht="45" customHeight="1">
      <c r="A156" s="29">
        <v>120</v>
      </c>
      <c r="B156" s="1390" t="s">
        <v>2043</v>
      </c>
      <c r="C156" s="1390"/>
      <c r="D156" s="31" t="s">
        <v>2044</v>
      </c>
      <c r="E156" s="29">
        <v>2017</v>
      </c>
      <c r="F156" s="25">
        <v>7382</v>
      </c>
      <c r="G156" s="29"/>
      <c r="H156" s="32">
        <v>7382</v>
      </c>
      <c r="I156" s="25"/>
      <c r="J156" s="25">
        <v>7382</v>
      </c>
      <c r="K156" s="67">
        <v>6917</v>
      </c>
      <c r="L156" s="67">
        <v>6917</v>
      </c>
      <c r="M156" s="65">
        <v>0.9370089406664861</v>
      </c>
      <c r="N156" s="65">
        <v>2.0342273999819471E-2</v>
      </c>
      <c r="O156" s="66">
        <v>0</v>
      </c>
      <c r="P156" s="66" t="s">
        <v>5861</v>
      </c>
      <c r="Q156" s="66">
        <v>0</v>
      </c>
      <c r="R156" s="66">
        <v>0</v>
      </c>
      <c r="S156" s="77" t="s">
        <v>105</v>
      </c>
      <c r="T156" s="76" t="s">
        <v>271</v>
      </c>
      <c r="U156" s="25" t="s">
        <v>1399</v>
      </c>
      <c r="V156" s="39"/>
    </row>
    <row r="157" spans="1:22" s="3" customFormat="1" ht="42.75">
      <c r="A157" s="29">
        <v>121</v>
      </c>
      <c r="B157" s="1390" t="s">
        <v>2045</v>
      </c>
      <c r="C157" s="1390"/>
      <c r="D157" s="31" t="s">
        <v>2046</v>
      </c>
      <c r="E157" s="25" t="s">
        <v>1665</v>
      </c>
      <c r="F157" s="25">
        <v>20000</v>
      </c>
      <c r="G157" s="25">
        <v>18000</v>
      </c>
      <c r="H157" s="32">
        <v>2000</v>
      </c>
      <c r="I157" s="29"/>
      <c r="J157" s="25">
        <v>2000</v>
      </c>
      <c r="K157" s="67">
        <v>3000</v>
      </c>
      <c r="L157" s="67">
        <v>3000</v>
      </c>
      <c r="M157" s="65">
        <v>1.5</v>
      </c>
      <c r="N157" s="65">
        <v>0.58333333333333337</v>
      </c>
      <c r="O157" s="66" t="s">
        <v>441</v>
      </c>
      <c r="P157" s="66" t="s">
        <v>3503</v>
      </c>
      <c r="Q157" s="66">
        <v>0</v>
      </c>
      <c r="R157" s="66">
        <v>0</v>
      </c>
      <c r="S157" s="77" t="s">
        <v>2047</v>
      </c>
      <c r="T157" s="76" t="s">
        <v>36</v>
      </c>
      <c r="U157" s="25" t="s">
        <v>3342</v>
      </c>
      <c r="V157" s="39"/>
    </row>
    <row r="158" spans="1:22" s="3" customFormat="1" ht="71.25">
      <c r="A158" s="29">
        <v>122</v>
      </c>
      <c r="B158" s="1390" t="s">
        <v>2048</v>
      </c>
      <c r="C158" s="1390"/>
      <c r="D158" s="39" t="s">
        <v>2049</v>
      </c>
      <c r="E158" s="29" t="s">
        <v>208</v>
      </c>
      <c r="F158" s="29">
        <v>12000</v>
      </c>
      <c r="G158" s="29">
        <v>300</v>
      </c>
      <c r="H158" s="32">
        <v>6800</v>
      </c>
      <c r="I158" s="29"/>
      <c r="J158" s="29">
        <v>6800</v>
      </c>
      <c r="K158" s="67">
        <v>6800</v>
      </c>
      <c r="L158" s="64">
        <v>6800</v>
      </c>
      <c r="M158" s="65">
        <v>1</v>
      </c>
      <c r="N158" s="65">
        <v>8.333333333333337E-2</v>
      </c>
      <c r="O158" s="66" t="s">
        <v>441</v>
      </c>
      <c r="P158" s="66" t="s">
        <v>5862</v>
      </c>
      <c r="Q158" s="66">
        <v>0</v>
      </c>
      <c r="R158" s="66">
        <v>0</v>
      </c>
      <c r="S158" s="77" t="s">
        <v>2050</v>
      </c>
      <c r="T158" s="76" t="s">
        <v>36</v>
      </c>
      <c r="U158" s="25" t="s">
        <v>3342</v>
      </c>
      <c r="V158" s="31"/>
    </row>
    <row r="159" spans="1:22" s="3" customFormat="1" ht="85.5">
      <c r="A159" s="29">
        <v>123</v>
      </c>
      <c r="B159" s="1390" t="s">
        <v>2051</v>
      </c>
      <c r="C159" s="1390"/>
      <c r="D159" s="39" t="s">
        <v>2052</v>
      </c>
      <c r="E159" s="29" t="s">
        <v>2053</v>
      </c>
      <c r="F159" s="29">
        <v>50000</v>
      </c>
      <c r="G159" s="29"/>
      <c r="H159" s="32">
        <v>14000</v>
      </c>
      <c r="I159" s="29"/>
      <c r="J159" s="29">
        <v>14000</v>
      </c>
      <c r="K159" s="67">
        <v>13000</v>
      </c>
      <c r="L159" s="64">
        <v>13000</v>
      </c>
      <c r="M159" s="65">
        <v>0.9285714285714286</v>
      </c>
      <c r="N159" s="65">
        <v>1.1904761904761973E-2</v>
      </c>
      <c r="O159" s="66" t="s">
        <v>5863</v>
      </c>
      <c r="P159" s="66" t="s">
        <v>5864</v>
      </c>
      <c r="Q159" s="66">
        <v>0</v>
      </c>
      <c r="R159" s="66">
        <v>0</v>
      </c>
      <c r="S159" s="111" t="s">
        <v>2054</v>
      </c>
      <c r="T159" s="29" t="s">
        <v>271</v>
      </c>
      <c r="U159" s="25" t="s">
        <v>3342</v>
      </c>
      <c r="V159" s="39"/>
    </row>
    <row r="160" spans="1:22" s="3" customFormat="1" ht="48.75" customHeight="1">
      <c r="A160" s="29">
        <v>124</v>
      </c>
      <c r="B160" s="1390" t="s">
        <v>2055</v>
      </c>
      <c r="C160" s="1390"/>
      <c r="D160" s="39" t="s">
        <v>2056</v>
      </c>
      <c r="E160" s="29" t="s">
        <v>48</v>
      </c>
      <c r="F160" s="29">
        <v>77800</v>
      </c>
      <c r="G160" s="29">
        <v>70000</v>
      </c>
      <c r="H160" s="32">
        <v>4300</v>
      </c>
      <c r="I160" s="29"/>
      <c r="J160" s="29">
        <v>4300</v>
      </c>
      <c r="K160" s="67">
        <v>7600</v>
      </c>
      <c r="L160" s="64">
        <v>7600</v>
      </c>
      <c r="M160" s="65">
        <v>1.7674418604651163</v>
      </c>
      <c r="N160" s="65">
        <v>0.85077519379844968</v>
      </c>
      <c r="O160" s="66" t="s">
        <v>441</v>
      </c>
      <c r="P160" s="66" t="s">
        <v>5865</v>
      </c>
      <c r="Q160" s="66">
        <v>0</v>
      </c>
      <c r="R160" s="66">
        <v>0</v>
      </c>
      <c r="S160" s="111" t="s">
        <v>2057</v>
      </c>
      <c r="T160" s="29" t="s">
        <v>36</v>
      </c>
      <c r="U160" s="29" t="s">
        <v>3342</v>
      </c>
      <c r="V160" s="39"/>
    </row>
    <row r="161" spans="1:22" s="3" customFormat="1" ht="28.5">
      <c r="A161" s="29">
        <v>125</v>
      </c>
      <c r="B161" s="1390" t="s">
        <v>2058</v>
      </c>
      <c r="C161" s="1390"/>
      <c r="D161" s="39" t="s">
        <v>2059</v>
      </c>
      <c r="E161" s="29" t="s">
        <v>599</v>
      </c>
      <c r="F161" s="29">
        <v>28000</v>
      </c>
      <c r="G161" s="29">
        <v>17000</v>
      </c>
      <c r="H161" s="32">
        <v>1000</v>
      </c>
      <c r="I161" s="29"/>
      <c r="J161" s="29">
        <v>1000</v>
      </c>
      <c r="K161" s="67">
        <v>2700</v>
      </c>
      <c r="L161" s="64">
        <v>2700</v>
      </c>
      <c r="M161" s="65">
        <v>2.7</v>
      </c>
      <c r="N161" s="65">
        <v>1.7833333333333337</v>
      </c>
      <c r="O161" s="66" t="s">
        <v>441</v>
      </c>
      <c r="P161" s="66" t="s">
        <v>5866</v>
      </c>
      <c r="Q161" s="66">
        <v>0</v>
      </c>
      <c r="R161" s="66">
        <v>0</v>
      </c>
      <c r="S161" s="111" t="s">
        <v>89</v>
      </c>
      <c r="T161" s="29" t="s">
        <v>36</v>
      </c>
      <c r="U161" s="29" t="s">
        <v>3342</v>
      </c>
      <c r="V161" s="39"/>
    </row>
    <row r="162" spans="1:22" s="3" customFormat="1" ht="99.75">
      <c r="A162" s="29">
        <v>126</v>
      </c>
      <c r="B162" s="1390" t="s">
        <v>2060</v>
      </c>
      <c r="C162" s="1390"/>
      <c r="D162" s="39" t="s">
        <v>2061</v>
      </c>
      <c r="E162" s="29" t="s">
        <v>2062</v>
      </c>
      <c r="F162" s="29">
        <v>300000</v>
      </c>
      <c r="G162" s="29"/>
      <c r="H162" s="32">
        <v>2000</v>
      </c>
      <c r="I162" s="29"/>
      <c r="J162" s="29">
        <v>2000</v>
      </c>
      <c r="K162" s="67">
        <v>2000</v>
      </c>
      <c r="L162" s="64">
        <v>2000</v>
      </c>
      <c r="M162" s="65">
        <v>1</v>
      </c>
      <c r="N162" s="65">
        <v>8.333333333333337E-2</v>
      </c>
      <c r="O162" s="66" t="s">
        <v>441</v>
      </c>
      <c r="P162" s="66" t="s">
        <v>5867</v>
      </c>
      <c r="Q162" s="66">
        <v>0</v>
      </c>
      <c r="R162" s="66">
        <v>0</v>
      </c>
      <c r="S162" s="111" t="s">
        <v>1368</v>
      </c>
      <c r="T162" s="29" t="s">
        <v>331</v>
      </c>
      <c r="U162" s="29" t="s">
        <v>3342</v>
      </c>
      <c r="V162" s="39"/>
    </row>
    <row r="163" spans="1:22" s="3" customFormat="1" ht="42.75">
      <c r="A163" s="29">
        <v>127</v>
      </c>
      <c r="B163" s="1390" t="s">
        <v>2063</v>
      </c>
      <c r="C163" s="1390"/>
      <c r="D163" s="39" t="s">
        <v>2064</v>
      </c>
      <c r="E163" s="29" t="s">
        <v>233</v>
      </c>
      <c r="F163" s="29">
        <v>36700</v>
      </c>
      <c r="G163" s="29"/>
      <c r="H163" s="32">
        <v>1000</v>
      </c>
      <c r="I163" s="29"/>
      <c r="J163" s="29">
        <v>1000</v>
      </c>
      <c r="K163" s="67">
        <v>1000</v>
      </c>
      <c r="L163" s="64">
        <v>1000</v>
      </c>
      <c r="M163" s="65">
        <v>1</v>
      </c>
      <c r="N163" s="65">
        <v>8.333333333333337E-2</v>
      </c>
      <c r="O163" s="66" t="s">
        <v>441</v>
      </c>
      <c r="P163" s="66" t="s">
        <v>5868</v>
      </c>
      <c r="Q163" s="66">
        <v>0</v>
      </c>
      <c r="R163" s="66">
        <v>0</v>
      </c>
      <c r="S163" s="111" t="s">
        <v>1893</v>
      </c>
      <c r="T163" s="29" t="s">
        <v>646</v>
      </c>
      <c r="U163" s="29" t="s">
        <v>5869</v>
      </c>
      <c r="V163" s="39"/>
    </row>
    <row r="164" spans="1:22" s="8" customFormat="1" ht="72.75" customHeight="1">
      <c r="A164" s="29">
        <v>128</v>
      </c>
      <c r="B164" s="1390" t="s">
        <v>2066</v>
      </c>
      <c r="C164" s="1390"/>
      <c r="D164" s="30" t="s">
        <v>2067</v>
      </c>
      <c r="E164" s="25" t="s">
        <v>208</v>
      </c>
      <c r="F164" s="25">
        <v>47716</v>
      </c>
      <c r="G164" s="25"/>
      <c r="H164" s="32">
        <v>11000</v>
      </c>
      <c r="I164" s="107"/>
      <c r="J164" s="29">
        <v>11000</v>
      </c>
      <c r="K164" s="64">
        <v>10083</v>
      </c>
      <c r="L164" s="64">
        <v>10083</v>
      </c>
      <c r="M164" s="65">
        <v>0.91663636363636358</v>
      </c>
      <c r="N164" s="65">
        <v>-3.0303030303047152E-5</v>
      </c>
      <c r="O164" s="66" t="s">
        <v>38</v>
      </c>
      <c r="P164" s="66" t="s">
        <v>3513</v>
      </c>
      <c r="Q164" s="66">
        <v>0</v>
      </c>
      <c r="R164" s="66">
        <v>0</v>
      </c>
      <c r="S164" s="77" t="s">
        <v>2068</v>
      </c>
      <c r="T164" s="112" t="s">
        <v>36</v>
      </c>
      <c r="U164" s="29" t="s">
        <v>1194</v>
      </c>
      <c r="V164" s="107"/>
    </row>
    <row r="165" spans="1:22" s="3" customFormat="1" ht="128.25">
      <c r="A165" s="29">
        <v>129</v>
      </c>
      <c r="B165" s="1390" t="s">
        <v>2069</v>
      </c>
      <c r="C165" s="1390"/>
      <c r="D165" s="39" t="s">
        <v>2070</v>
      </c>
      <c r="E165" s="29" t="s">
        <v>48</v>
      </c>
      <c r="F165" s="29">
        <v>235000</v>
      </c>
      <c r="G165" s="29">
        <v>200000</v>
      </c>
      <c r="H165" s="32">
        <v>10000</v>
      </c>
      <c r="I165" s="29"/>
      <c r="J165" s="29">
        <v>10000</v>
      </c>
      <c r="K165" s="64">
        <v>38000</v>
      </c>
      <c r="L165" s="64">
        <v>38000</v>
      </c>
      <c r="M165" s="65">
        <v>3.8</v>
      </c>
      <c r="N165" s="65">
        <v>2.8833333333333333</v>
      </c>
      <c r="O165" s="66" t="s">
        <v>3514</v>
      </c>
      <c r="P165" s="66" t="s">
        <v>3515</v>
      </c>
      <c r="Q165" s="66">
        <v>0</v>
      </c>
      <c r="R165" s="66">
        <v>0</v>
      </c>
      <c r="S165" s="77" t="s">
        <v>166</v>
      </c>
      <c r="T165" s="76" t="s">
        <v>36</v>
      </c>
      <c r="U165" s="29" t="s">
        <v>1194</v>
      </c>
      <c r="V165" s="39"/>
    </row>
    <row r="166" spans="1:22" s="3" customFormat="1" ht="28.5">
      <c r="A166" s="29">
        <v>130</v>
      </c>
      <c r="B166" s="1390" t="s">
        <v>2071</v>
      </c>
      <c r="C166" s="1390"/>
      <c r="D166" s="39" t="s">
        <v>2072</v>
      </c>
      <c r="E166" s="29" t="s">
        <v>48</v>
      </c>
      <c r="F166" s="29">
        <v>12000</v>
      </c>
      <c r="G166" s="29">
        <v>1500</v>
      </c>
      <c r="H166" s="32">
        <v>5000</v>
      </c>
      <c r="I166" s="25"/>
      <c r="J166" s="29">
        <v>5000</v>
      </c>
      <c r="K166" s="64">
        <v>3662</v>
      </c>
      <c r="L166" s="64">
        <v>3662</v>
      </c>
      <c r="M166" s="65">
        <v>0.73240000000000005</v>
      </c>
      <c r="N166" s="65">
        <v>-0.18426666666666658</v>
      </c>
      <c r="O166" s="66" t="s">
        <v>3516</v>
      </c>
      <c r="P166" s="66" t="s">
        <v>3517</v>
      </c>
      <c r="Q166" s="66" t="s">
        <v>3518</v>
      </c>
      <c r="R166" s="66" t="s">
        <v>3519</v>
      </c>
      <c r="S166" s="77" t="s">
        <v>2073</v>
      </c>
      <c r="T166" s="76" t="s">
        <v>187</v>
      </c>
      <c r="U166" s="29" t="s">
        <v>1194</v>
      </c>
      <c r="V166" s="39"/>
    </row>
    <row r="167" spans="1:22" s="3" customFormat="1" ht="28.5">
      <c r="A167" s="29">
        <v>131</v>
      </c>
      <c r="B167" s="1390" t="s">
        <v>2074</v>
      </c>
      <c r="C167" s="1390"/>
      <c r="D167" s="98" t="s">
        <v>2075</v>
      </c>
      <c r="E167" s="99" t="s">
        <v>48</v>
      </c>
      <c r="F167" s="99">
        <v>40000</v>
      </c>
      <c r="G167" s="25">
        <v>5000</v>
      </c>
      <c r="H167" s="32">
        <v>5000</v>
      </c>
      <c r="I167" s="25"/>
      <c r="J167" s="29">
        <v>5000</v>
      </c>
      <c r="K167" s="64">
        <v>4800</v>
      </c>
      <c r="L167" s="64">
        <v>4800</v>
      </c>
      <c r="M167" s="65">
        <v>0.96</v>
      </c>
      <c r="N167" s="65">
        <v>4.3333333333333335E-2</v>
      </c>
      <c r="O167" s="66" t="s">
        <v>38</v>
      </c>
      <c r="P167" s="66" t="s">
        <v>5870</v>
      </c>
      <c r="Q167" s="66">
        <v>0</v>
      </c>
      <c r="R167" s="66">
        <v>0</v>
      </c>
      <c r="S167" s="79" t="s">
        <v>166</v>
      </c>
      <c r="T167" s="76" t="s">
        <v>36</v>
      </c>
      <c r="U167" s="29" t="s">
        <v>1194</v>
      </c>
      <c r="V167" s="39"/>
    </row>
    <row r="168" spans="1:22" s="3" customFormat="1" ht="57">
      <c r="A168" s="29">
        <v>132</v>
      </c>
      <c r="B168" s="1390" t="s">
        <v>2076</v>
      </c>
      <c r="C168" s="1390"/>
      <c r="D168" s="100" t="s">
        <v>2077</v>
      </c>
      <c r="E168" s="101" t="s">
        <v>1151</v>
      </c>
      <c r="F168" s="101">
        <v>5376</v>
      </c>
      <c r="G168" s="25">
        <v>3000</v>
      </c>
      <c r="H168" s="32">
        <v>500</v>
      </c>
      <c r="I168" s="29"/>
      <c r="J168" s="29">
        <v>500</v>
      </c>
      <c r="K168" s="64">
        <v>460</v>
      </c>
      <c r="L168" s="64">
        <v>460</v>
      </c>
      <c r="M168" s="65">
        <v>0.92</v>
      </c>
      <c r="N168" s="65">
        <v>3.3333333333334103E-3</v>
      </c>
      <c r="O168" s="66" t="s">
        <v>5871</v>
      </c>
      <c r="P168" s="66" t="s">
        <v>5872</v>
      </c>
      <c r="Q168" s="66" t="s">
        <v>5873</v>
      </c>
      <c r="R168" s="66" t="s">
        <v>3463</v>
      </c>
      <c r="S168" s="77" t="s">
        <v>2078</v>
      </c>
      <c r="T168" s="76" t="s">
        <v>36</v>
      </c>
      <c r="U168" s="25" t="s">
        <v>1194</v>
      </c>
      <c r="V168" s="39"/>
    </row>
    <row r="169" spans="1:22" s="2" customFormat="1" ht="57">
      <c r="A169" s="29">
        <v>133</v>
      </c>
      <c r="B169" s="1390" t="s">
        <v>2079</v>
      </c>
      <c r="C169" s="1390"/>
      <c r="D169" s="31" t="s">
        <v>1472</v>
      </c>
      <c r="E169" s="25" t="s">
        <v>34</v>
      </c>
      <c r="F169" s="25">
        <v>150000</v>
      </c>
      <c r="G169" s="25"/>
      <c r="H169" s="32">
        <v>27000</v>
      </c>
      <c r="I169" s="25"/>
      <c r="J169" s="25">
        <v>27000</v>
      </c>
      <c r="K169" s="64">
        <v>25130</v>
      </c>
      <c r="L169" s="67">
        <v>25130</v>
      </c>
      <c r="M169" s="65">
        <v>0.93074074074074076</v>
      </c>
      <c r="N169" s="65">
        <v>1.4074074074074128E-2</v>
      </c>
      <c r="O169" s="66" t="s">
        <v>38</v>
      </c>
      <c r="P169" s="66" t="s">
        <v>5874</v>
      </c>
      <c r="Q169" s="66">
        <v>0</v>
      </c>
      <c r="R169" s="66">
        <v>0</v>
      </c>
      <c r="S169" s="30" t="s">
        <v>89</v>
      </c>
      <c r="T169" s="76" t="s">
        <v>271</v>
      </c>
      <c r="U169" s="25" t="s">
        <v>1194</v>
      </c>
      <c r="V169" s="31"/>
    </row>
    <row r="170" spans="1:22" s="2" customFormat="1" ht="48" customHeight="1">
      <c r="A170" s="29">
        <v>134</v>
      </c>
      <c r="B170" s="1390" t="s">
        <v>2080</v>
      </c>
      <c r="C170" s="1390"/>
      <c r="D170" s="31" t="s">
        <v>2081</v>
      </c>
      <c r="E170" s="25" t="s">
        <v>233</v>
      </c>
      <c r="F170" s="25">
        <v>150000</v>
      </c>
      <c r="G170" s="25"/>
      <c r="H170" s="32">
        <v>5000</v>
      </c>
      <c r="I170" s="25"/>
      <c r="J170" s="25">
        <v>5000</v>
      </c>
      <c r="K170" s="64">
        <v>2500</v>
      </c>
      <c r="L170" s="67">
        <v>2500</v>
      </c>
      <c r="M170" s="65">
        <v>0.5</v>
      </c>
      <c r="N170" s="65">
        <v>-0.41666666666666663</v>
      </c>
      <c r="O170" s="66" t="s">
        <v>116</v>
      </c>
      <c r="P170" s="66" t="s">
        <v>5875</v>
      </c>
      <c r="Q170" s="66">
        <v>0</v>
      </c>
      <c r="R170" s="66">
        <v>0</v>
      </c>
      <c r="S170" s="30" t="s">
        <v>2082</v>
      </c>
      <c r="T170" s="76" t="s">
        <v>646</v>
      </c>
      <c r="U170" s="25" t="s">
        <v>1194</v>
      </c>
      <c r="V170" s="31"/>
    </row>
    <row r="171" spans="1:22" s="2" customFormat="1" ht="42.75">
      <c r="A171" s="29">
        <v>135</v>
      </c>
      <c r="B171" s="1390" t="s">
        <v>2084</v>
      </c>
      <c r="C171" s="1390"/>
      <c r="D171" s="31" t="s">
        <v>2085</v>
      </c>
      <c r="E171" s="25" t="s">
        <v>64</v>
      </c>
      <c r="F171" s="25">
        <v>50000</v>
      </c>
      <c r="G171" s="25"/>
      <c r="H171" s="32">
        <v>300</v>
      </c>
      <c r="I171" s="25"/>
      <c r="J171" s="25">
        <v>300</v>
      </c>
      <c r="K171" s="64">
        <v>0</v>
      </c>
      <c r="L171" s="67">
        <v>0</v>
      </c>
      <c r="M171" s="65">
        <v>0</v>
      </c>
      <c r="N171" s="65">
        <v>-0.91666666666666663</v>
      </c>
      <c r="O171" s="66" t="s">
        <v>116</v>
      </c>
      <c r="P171" s="66" t="s">
        <v>5876</v>
      </c>
      <c r="Q171" s="66">
        <v>0</v>
      </c>
      <c r="R171" s="66">
        <v>0</v>
      </c>
      <c r="S171" s="30" t="s">
        <v>646</v>
      </c>
      <c r="T171" s="76" t="s">
        <v>646</v>
      </c>
      <c r="U171" s="25" t="s">
        <v>1194</v>
      </c>
      <c r="V171" s="31"/>
    </row>
    <row r="172" spans="1:22" s="2" customFormat="1" ht="114">
      <c r="A172" s="29">
        <v>136</v>
      </c>
      <c r="B172" s="1390" t="s">
        <v>2086</v>
      </c>
      <c r="C172" s="1390"/>
      <c r="D172" s="31" t="s">
        <v>2087</v>
      </c>
      <c r="E172" s="25" t="s">
        <v>729</v>
      </c>
      <c r="F172" s="25">
        <v>100000</v>
      </c>
      <c r="G172" s="25">
        <v>41650</v>
      </c>
      <c r="H172" s="32">
        <v>2000</v>
      </c>
      <c r="I172" s="25"/>
      <c r="J172" s="25">
        <v>2000</v>
      </c>
      <c r="K172" s="67">
        <v>3600</v>
      </c>
      <c r="L172" s="67">
        <v>3600</v>
      </c>
      <c r="M172" s="65">
        <v>1.8</v>
      </c>
      <c r="N172" s="65">
        <v>0.88333333333333341</v>
      </c>
      <c r="O172" s="66">
        <v>0</v>
      </c>
      <c r="P172" s="66" t="s">
        <v>5877</v>
      </c>
      <c r="Q172" s="66">
        <v>0</v>
      </c>
      <c r="R172" s="66">
        <v>0</v>
      </c>
      <c r="S172" s="30" t="s">
        <v>2088</v>
      </c>
      <c r="T172" s="76" t="s">
        <v>36</v>
      </c>
      <c r="U172" s="25" t="s">
        <v>1180</v>
      </c>
      <c r="V172" s="31"/>
    </row>
    <row r="173" spans="1:22" s="2" customFormat="1" ht="42.75">
      <c r="A173" s="29">
        <v>137</v>
      </c>
      <c r="B173" s="1390" t="s">
        <v>2089</v>
      </c>
      <c r="C173" s="1390"/>
      <c r="D173" s="31" t="s">
        <v>2090</v>
      </c>
      <c r="E173" s="37" t="s">
        <v>64</v>
      </c>
      <c r="F173" s="25">
        <v>32000</v>
      </c>
      <c r="G173" s="25"/>
      <c r="H173" s="32">
        <v>6000</v>
      </c>
      <c r="I173" s="25"/>
      <c r="J173" s="25">
        <v>6000</v>
      </c>
      <c r="K173" s="67">
        <v>14000</v>
      </c>
      <c r="L173" s="67">
        <v>14000</v>
      </c>
      <c r="M173" s="65">
        <v>2.3333333333333335</v>
      </c>
      <c r="N173" s="65">
        <v>1.416666666666667</v>
      </c>
      <c r="O173" s="66">
        <v>0</v>
      </c>
      <c r="P173" s="66" t="s">
        <v>5878</v>
      </c>
      <c r="Q173" s="66">
        <v>0</v>
      </c>
      <c r="R173" s="66">
        <v>0</v>
      </c>
      <c r="S173" s="77" t="s">
        <v>89</v>
      </c>
      <c r="T173" s="76" t="s">
        <v>90</v>
      </c>
      <c r="U173" s="25" t="s">
        <v>1180</v>
      </c>
      <c r="V173" s="31"/>
    </row>
    <row r="174" spans="1:22" s="2" customFormat="1" ht="28.5">
      <c r="A174" s="29">
        <v>138</v>
      </c>
      <c r="B174" s="1390" t="s">
        <v>2091</v>
      </c>
      <c r="C174" s="1390"/>
      <c r="D174" s="31" t="s">
        <v>2092</v>
      </c>
      <c r="E174" s="37" t="s">
        <v>208</v>
      </c>
      <c r="F174" s="25">
        <v>11600</v>
      </c>
      <c r="G174" s="25">
        <v>5000</v>
      </c>
      <c r="H174" s="32">
        <v>6600</v>
      </c>
      <c r="I174" s="25"/>
      <c r="J174" s="25">
        <v>6600</v>
      </c>
      <c r="K174" s="67">
        <v>6600</v>
      </c>
      <c r="L174" s="67">
        <v>6600</v>
      </c>
      <c r="M174" s="65">
        <v>1</v>
      </c>
      <c r="N174" s="65">
        <v>8.333333333333337E-2</v>
      </c>
      <c r="O174" s="66">
        <v>0</v>
      </c>
      <c r="P174" s="66" t="s">
        <v>3530</v>
      </c>
      <c r="Q174" s="66">
        <v>0</v>
      </c>
      <c r="R174" s="66">
        <v>0</v>
      </c>
      <c r="S174" s="77" t="s">
        <v>2093</v>
      </c>
      <c r="T174" s="76" t="s">
        <v>36</v>
      </c>
      <c r="U174" s="25" t="s">
        <v>1180</v>
      </c>
      <c r="V174" s="31"/>
    </row>
    <row r="175" spans="1:22" s="2" customFormat="1" ht="42.75">
      <c r="A175" s="29">
        <v>139</v>
      </c>
      <c r="B175" s="1390" t="s">
        <v>2094</v>
      </c>
      <c r="C175" s="1390"/>
      <c r="D175" s="31" t="s">
        <v>2095</v>
      </c>
      <c r="E175" s="29" t="s">
        <v>34</v>
      </c>
      <c r="F175" s="29">
        <v>21000</v>
      </c>
      <c r="G175" s="25"/>
      <c r="H175" s="96">
        <v>6000</v>
      </c>
      <c r="I175" s="25"/>
      <c r="J175" s="25">
        <v>6000</v>
      </c>
      <c r="K175" s="67">
        <v>5500</v>
      </c>
      <c r="L175" s="67">
        <v>5500</v>
      </c>
      <c r="M175" s="65">
        <v>0.91666666666666663</v>
      </c>
      <c r="N175" s="65">
        <v>0</v>
      </c>
      <c r="O175" s="66">
        <v>0</v>
      </c>
      <c r="P175" s="66" t="s">
        <v>5879</v>
      </c>
      <c r="Q175" s="66">
        <v>0</v>
      </c>
      <c r="R175" s="66">
        <v>0</v>
      </c>
      <c r="S175" s="77" t="s">
        <v>89</v>
      </c>
      <c r="T175" s="76" t="s">
        <v>160</v>
      </c>
      <c r="U175" s="25" t="s">
        <v>1180</v>
      </c>
      <c r="V175" s="31"/>
    </row>
    <row r="176" spans="1:22" s="3" customFormat="1" ht="42.75">
      <c r="A176" s="29">
        <v>140</v>
      </c>
      <c r="B176" s="1390" t="s">
        <v>164</v>
      </c>
      <c r="C176" s="1390"/>
      <c r="D176" s="31" t="s">
        <v>2096</v>
      </c>
      <c r="E176" s="29" t="s">
        <v>34</v>
      </c>
      <c r="F176" s="25">
        <v>50000</v>
      </c>
      <c r="G176" s="29"/>
      <c r="H176" s="32">
        <v>6000</v>
      </c>
      <c r="I176" s="25"/>
      <c r="J176" s="25">
        <v>6000</v>
      </c>
      <c r="K176" s="67">
        <v>5880</v>
      </c>
      <c r="L176" s="67">
        <v>5880</v>
      </c>
      <c r="M176" s="65">
        <v>0.98</v>
      </c>
      <c r="N176" s="65">
        <v>6.3333333333333353E-2</v>
      </c>
      <c r="O176" s="66" t="s">
        <v>5880</v>
      </c>
      <c r="P176" s="66" t="s">
        <v>5881</v>
      </c>
      <c r="Q176" s="66">
        <v>0</v>
      </c>
      <c r="R176" s="66">
        <v>0</v>
      </c>
      <c r="S176" s="77" t="s">
        <v>89</v>
      </c>
      <c r="T176" s="76" t="s">
        <v>160</v>
      </c>
      <c r="U176" s="25" t="s">
        <v>1415</v>
      </c>
      <c r="V176" s="77"/>
    </row>
    <row r="177" spans="1:22" s="3" customFormat="1" ht="42.75">
      <c r="A177" s="29">
        <v>141</v>
      </c>
      <c r="B177" s="1390" t="s">
        <v>1004</v>
      </c>
      <c r="C177" s="1390"/>
      <c r="D177" s="95" t="s">
        <v>2097</v>
      </c>
      <c r="E177" s="37" t="s">
        <v>599</v>
      </c>
      <c r="F177" s="37">
        <v>100000</v>
      </c>
      <c r="G177" s="37">
        <v>40000</v>
      </c>
      <c r="H177" s="32">
        <v>10000</v>
      </c>
      <c r="I177" s="37"/>
      <c r="J177" s="37">
        <v>10000</v>
      </c>
      <c r="K177" s="67">
        <v>9320</v>
      </c>
      <c r="L177" s="103">
        <v>9320</v>
      </c>
      <c r="M177" s="65">
        <v>0.93200000000000005</v>
      </c>
      <c r="N177" s="65">
        <v>1.5333333333333421E-2</v>
      </c>
      <c r="O177" s="66" t="s">
        <v>38</v>
      </c>
      <c r="P177" s="66" t="s">
        <v>5882</v>
      </c>
      <c r="Q177" s="66">
        <v>0</v>
      </c>
      <c r="R177" s="66">
        <v>0</v>
      </c>
      <c r="S177" s="79" t="s">
        <v>2098</v>
      </c>
      <c r="T177" s="76" t="s">
        <v>36</v>
      </c>
      <c r="U177" s="25" t="s">
        <v>1415</v>
      </c>
      <c r="V177" s="39"/>
    </row>
    <row r="178" spans="1:22" s="3" customFormat="1" ht="85.5">
      <c r="A178" s="29">
        <v>142</v>
      </c>
      <c r="B178" s="1390" t="s">
        <v>172</v>
      </c>
      <c r="C178" s="1390"/>
      <c r="D178" s="95" t="s">
        <v>173</v>
      </c>
      <c r="E178" s="37" t="s">
        <v>208</v>
      </c>
      <c r="F178" s="37">
        <v>60800</v>
      </c>
      <c r="G178" s="37">
        <v>25000</v>
      </c>
      <c r="H178" s="32">
        <v>10000</v>
      </c>
      <c r="I178" s="37"/>
      <c r="J178" s="37">
        <v>10000</v>
      </c>
      <c r="K178" s="67">
        <v>9812</v>
      </c>
      <c r="L178" s="103">
        <v>9812</v>
      </c>
      <c r="M178" s="65">
        <v>0.98119999999999996</v>
      </c>
      <c r="N178" s="65">
        <v>6.4533333333333331E-2</v>
      </c>
      <c r="O178" s="66" t="s">
        <v>38</v>
      </c>
      <c r="P178" s="66" t="s">
        <v>5883</v>
      </c>
      <c r="Q178" s="66">
        <v>0</v>
      </c>
      <c r="R178" s="66">
        <v>0</v>
      </c>
      <c r="S178" s="77" t="s">
        <v>731</v>
      </c>
      <c r="T178" s="76" t="s">
        <v>36</v>
      </c>
      <c r="U178" s="25" t="s">
        <v>1415</v>
      </c>
      <c r="V178" s="39"/>
    </row>
    <row r="179" spans="1:22" s="2" customFormat="1" ht="42.75">
      <c r="A179" s="29">
        <v>143</v>
      </c>
      <c r="B179" s="1390" t="s">
        <v>2099</v>
      </c>
      <c r="C179" s="1390"/>
      <c r="D179" s="31" t="s">
        <v>2100</v>
      </c>
      <c r="E179" s="25" t="s">
        <v>1717</v>
      </c>
      <c r="F179" s="25">
        <v>6000</v>
      </c>
      <c r="G179" s="25">
        <v>1400</v>
      </c>
      <c r="H179" s="32">
        <v>4600</v>
      </c>
      <c r="I179" s="25"/>
      <c r="J179" s="25">
        <v>4600</v>
      </c>
      <c r="K179" s="67">
        <v>4432</v>
      </c>
      <c r="L179" s="67">
        <v>4432</v>
      </c>
      <c r="M179" s="65">
        <v>0.96347826086956523</v>
      </c>
      <c r="N179" s="65">
        <v>4.6811594202898599E-2</v>
      </c>
      <c r="O179" s="66">
        <v>0</v>
      </c>
      <c r="P179" s="66" t="s">
        <v>5884</v>
      </c>
      <c r="Q179" s="66">
        <v>0</v>
      </c>
      <c r="R179" s="66">
        <v>0</v>
      </c>
      <c r="S179" s="30" t="s">
        <v>2101</v>
      </c>
      <c r="T179" s="76" t="s">
        <v>36</v>
      </c>
      <c r="U179" s="25" t="s">
        <v>1415</v>
      </c>
      <c r="V179" s="31"/>
    </row>
    <row r="180" spans="1:22" s="3" customFormat="1" ht="28.5">
      <c r="A180" s="29">
        <v>144</v>
      </c>
      <c r="B180" s="1390" t="s">
        <v>2102</v>
      </c>
      <c r="C180" s="1390"/>
      <c r="D180" s="31" t="s">
        <v>2103</v>
      </c>
      <c r="E180" s="29" t="s">
        <v>1717</v>
      </c>
      <c r="F180" s="25">
        <v>15000</v>
      </c>
      <c r="G180" s="29">
        <v>2000</v>
      </c>
      <c r="H180" s="32">
        <v>5000</v>
      </c>
      <c r="I180" s="25"/>
      <c r="J180" s="25">
        <v>5000</v>
      </c>
      <c r="K180" s="67">
        <v>3900</v>
      </c>
      <c r="L180" s="67">
        <v>3900</v>
      </c>
      <c r="M180" s="65">
        <v>0.78</v>
      </c>
      <c r="N180" s="65">
        <v>-0.1366666666666666</v>
      </c>
      <c r="O180" s="66">
        <v>0</v>
      </c>
      <c r="P180" s="66" t="s">
        <v>5885</v>
      </c>
      <c r="Q180" s="66">
        <v>0</v>
      </c>
      <c r="R180" s="66">
        <v>0</v>
      </c>
      <c r="S180" s="77" t="s">
        <v>2104</v>
      </c>
      <c r="T180" s="76" t="s">
        <v>36</v>
      </c>
      <c r="U180" s="25" t="s">
        <v>1415</v>
      </c>
      <c r="V180" s="39"/>
    </row>
    <row r="181" spans="1:22" s="3" customFormat="1" ht="42.75">
      <c r="A181" s="29">
        <v>145</v>
      </c>
      <c r="B181" s="1390" t="s">
        <v>2105</v>
      </c>
      <c r="C181" s="1390"/>
      <c r="D181" s="31" t="s">
        <v>2106</v>
      </c>
      <c r="E181" s="29">
        <v>2017</v>
      </c>
      <c r="F181" s="25">
        <v>8500</v>
      </c>
      <c r="G181" s="29"/>
      <c r="H181" s="32">
        <v>8500</v>
      </c>
      <c r="I181" s="25"/>
      <c r="J181" s="25">
        <v>8500</v>
      </c>
      <c r="K181" s="67">
        <v>8326</v>
      </c>
      <c r="L181" s="67">
        <v>8326</v>
      </c>
      <c r="M181" s="65">
        <v>0.97952941176470587</v>
      </c>
      <c r="N181" s="65">
        <v>6.2862745098039241E-2</v>
      </c>
      <c r="O181" s="66" t="s">
        <v>5886</v>
      </c>
      <c r="P181" s="66" t="s">
        <v>5887</v>
      </c>
      <c r="Q181" s="66">
        <v>0</v>
      </c>
      <c r="R181" s="66">
        <v>0</v>
      </c>
      <c r="S181" s="77" t="s">
        <v>105</v>
      </c>
      <c r="T181" s="76" t="s">
        <v>187</v>
      </c>
      <c r="U181" s="25" t="s">
        <v>1415</v>
      </c>
      <c r="V181" s="39"/>
    </row>
    <row r="182" spans="1:22" s="3" customFormat="1" ht="57">
      <c r="A182" s="29">
        <v>146</v>
      </c>
      <c r="B182" s="1390" t="s">
        <v>2107</v>
      </c>
      <c r="C182" s="1390"/>
      <c r="D182" s="31" t="s">
        <v>2108</v>
      </c>
      <c r="E182" s="29" t="s">
        <v>64</v>
      </c>
      <c r="F182" s="25">
        <v>15000</v>
      </c>
      <c r="G182" s="29"/>
      <c r="H182" s="32">
        <v>5000</v>
      </c>
      <c r="I182" s="25"/>
      <c r="J182" s="25">
        <v>5000</v>
      </c>
      <c r="K182" s="67">
        <v>5220</v>
      </c>
      <c r="L182" s="67">
        <v>5220</v>
      </c>
      <c r="M182" s="65">
        <v>1.044</v>
      </c>
      <c r="N182" s="65">
        <v>0.12733333333333341</v>
      </c>
      <c r="O182" s="66" t="s">
        <v>441</v>
      </c>
      <c r="P182" s="66" t="s">
        <v>5888</v>
      </c>
      <c r="Q182" s="66">
        <v>0</v>
      </c>
      <c r="R182" s="66">
        <v>0</v>
      </c>
      <c r="S182" s="77" t="s">
        <v>2109</v>
      </c>
      <c r="T182" s="76" t="s">
        <v>106</v>
      </c>
      <c r="U182" s="25" t="s">
        <v>1415</v>
      </c>
      <c r="V182" s="39"/>
    </row>
    <row r="183" spans="1:22" s="3" customFormat="1" ht="28.5">
      <c r="A183" s="29">
        <v>147</v>
      </c>
      <c r="B183" s="1390" t="s">
        <v>2110</v>
      </c>
      <c r="C183" s="1390"/>
      <c r="D183" s="31" t="s">
        <v>2111</v>
      </c>
      <c r="E183" s="25" t="s">
        <v>48</v>
      </c>
      <c r="F183" s="25">
        <v>20000</v>
      </c>
      <c r="G183" s="25">
        <v>10000</v>
      </c>
      <c r="H183" s="32">
        <v>5000</v>
      </c>
      <c r="I183" s="25"/>
      <c r="J183" s="29">
        <v>5000</v>
      </c>
      <c r="K183" s="64">
        <v>4700</v>
      </c>
      <c r="L183" s="64">
        <v>4700</v>
      </c>
      <c r="M183" s="65">
        <v>0.94</v>
      </c>
      <c r="N183" s="65">
        <v>2.3333333333333317E-2</v>
      </c>
      <c r="O183" s="66" t="s">
        <v>38</v>
      </c>
      <c r="P183" s="66" t="s">
        <v>3546</v>
      </c>
      <c r="Q183" s="66">
        <v>0</v>
      </c>
      <c r="R183" s="66">
        <v>0</v>
      </c>
      <c r="S183" s="79" t="s">
        <v>214</v>
      </c>
      <c r="T183" s="76" t="s">
        <v>36</v>
      </c>
      <c r="U183" s="25" t="s">
        <v>1381</v>
      </c>
      <c r="V183" s="39"/>
    </row>
    <row r="184" spans="1:22" s="3" customFormat="1" ht="85.5">
      <c r="A184" s="29">
        <v>148</v>
      </c>
      <c r="B184" s="1390" t="s">
        <v>2112</v>
      </c>
      <c r="C184" s="1390"/>
      <c r="D184" s="31" t="s">
        <v>2113</v>
      </c>
      <c r="E184" s="25" t="s">
        <v>599</v>
      </c>
      <c r="F184" s="25">
        <v>165000</v>
      </c>
      <c r="G184" s="25">
        <v>42000</v>
      </c>
      <c r="H184" s="32">
        <v>20000</v>
      </c>
      <c r="I184" s="25"/>
      <c r="J184" s="29">
        <v>20000</v>
      </c>
      <c r="K184" s="64">
        <v>18500</v>
      </c>
      <c r="L184" s="64">
        <v>18500</v>
      </c>
      <c r="M184" s="65">
        <v>0.92500000000000004</v>
      </c>
      <c r="N184" s="65">
        <v>8.3333333333334147E-3</v>
      </c>
      <c r="O184" s="66" t="s">
        <v>38</v>
      </c>
      <c r="P184" s="66" t="s">
        <v>5889</v>
      </c>
      <c r="Q184" s="66">
        <v>0</v>
      </c>
      <c r="R184" s="66">
        <v>0</v>
      </c>
      <c r="S184" s="79" t="s">
        <v>89</v>
      </c>
      <c r="T184" s="76" t="s">
        <v>36</v>
      </c>
      <c r="U184" s="25" t="s">
        <v>1381</v>
      </c>
      <c r="V184" s="39"/>
    </row>
    <row r="185" spans="1:22" s="3" customFormat="1" ht="46.5" customHeight="1">
      <c r="A185" s="29">
        <v>149</v>
      </c>
      <c r="B185" s="1390" t="s">
        <v>2114</v>
      </c>
      <c r="C185" s="1390"/>
      <c r="D185" s="31" t="s">
        <v>2115</v>
      </c>
      <c r="E185" s="25" t="s">
        <v>1665</v>
      </c>
      <c r="F185" s="25">
        <v>12000</v>
      </c>
      <c r="G185" s="25">
        <v>5500</v>
      </c>
      <c r="H185" s="32">
        <v>6500</v>
      </c>
      <c r="I185" s="29"/>
      <c r="J185" s="29">
        <v>6500</v>
      </c>
      <c r="K185" s="64">
        <v>5950</v>
      </c>
      <c r="L185" s="64">
        <v>5950</v>
      </c>
      <c r="M185" s="65">
        <v>0.91538461538461535</v>
      </c>
      <c r="N185" s="65">
        <v>-1.2820512820512775E-3</v>
      </c>
      <c r="O185" s="66" t="s">
        <v>38</v>
      </c>
      <c r="P185" s="66" t="s">
        <v>3548</v>
      </c>
      <c r="Q185" s="66">
        <v>0</v>
      </c>
      <c r="R185" s="66">
        <v>0</v>
      </c>
      <c r="S185" s="79" t="s">
        <v>214</v>
      </c>
      <c r="T185" s="76" t="s">
        <v>36</v>
      </c>
      <c r="U185" s="25" t="s">
        <v>1381</v>
      </c>
      <c r="V185" s="39"/>
    </row>
    <row r="186" spans="1:22" s="3" customFormat="1" ht="71.25">
      <c r="A186" s="29">
        <v>150</v>
      </c>
      <c r="B186" s="1390" t="s">
        <v>2116</v>
      </c>
      <c r="C186" s="1390"/>
      <c r="D186" s="31" t="s">
        <v>2117</v>
      </c>
      <c r="E186" s="25" t="s">
        <v>208</v>
      </c>
      <c r="F186" s="25">
        <v>34583</v>
      </c>
      <c r="G186" s="25">
        <v>5000</v>
      </c>
      <c r="H186" s="32">
        <v>15000</v>
      </c>
      <c r="I186" s="29"/>
      <c r="J186" s="25">
        <v>15000</v>
      </c>
      <c r="K186" s="64">
        <v>13750</v>
      </c>
      <c r="L186" s="67">
        <v>13750</v>
      </c>
      <c r="M186" s="65">
        <v>0.91666666666666663</v>
      </c>
      <c r="N186" s="65">
        <v>0</v>
      </c>
      <c r="O186" s="66" t="s">
        <v>38</v>
      </c>
      <c r="P186" s="66" t="s">
        <v>3549</v>
      </c>
      <c r="Q186" s="66">
        <v>0</v>
      </c>
      <c r="R186" s="66">
        <v>0</v>
      </c>
      <c r="S186" s="79" t="s">
        <v>89</v>
      </c>
      <c r="T186" s="76" t="s">
        <v>36</v>
      </c>
      <c r="U186" s="25" t="s">
        <v>1381</v>
      </c>
      <c r="V186" s="39"/>
    </row>
    <row r="187" spans="1:22" s="3" customFormat="1" ht="28.5">
      <c r="A187" s="29">
        <v>151</v>
      </c>
      <c r="B187" s="1390" t="s">
        <v>2118</v>
      </c>
      <c r="C187" s="1390"/>
      <c r="D187" s="31" t="s">
        <v>2119</v>
      </c>
      <c r="E187" s="25" t="s">
        <v>1665</v>
      </c>
      <c r="F187" s="25">
        <v>20000</v>
      </c>
      <c r="G187" s="25">
        <v>18200</v>
      </c>
      <c r="H187" s="32">
        <v>1800</v>
      </c>
      <c r="I187" s="29"/>
      <c r="J187" s="29">
        <v>1800</v>
      </c>
      <c r="K187" s="64">
        <v>1800</v>
      </c>
      <c r="L187" s="64">
        <v>1800</v>
      </c>
      <c r="M187" s="65">
        <v>1</v>
      </c>
      <c r="N187" s="65">
        <v>8.333333333333337E-2</v>
      </c>
      <c r="O187" s="66" t="s">
        <v>38</v>
      </c>
      <c r="P187" s="66" t="s">
        <v>5890</v>
      </c>
      <c r="Q187" s="66">
        <v>0</v>
      </c>
      <c r="R187" s="66">
        <v>0</v>
      </c>
      <c r="S187" s="79" t="s">
        <v>214</v>
      </c>
      <c r="T187" s="76" t="s">
        <v>36</v>
      </c>
      <c r="U187" s="25" t="s">
        <v>1381</v>
      </c>
      <c r="V187" s="39"/>
    </row>
    <row r="188" spans="1:22" s="3" customFormat="1" ht="42.75">
      <c r="A188" s="29">
        <v>152</v>
      </c>
      <c r="B188" s="1390" t="s">
        <v>2120</v>
      </c>
      <c r="C188" s="1390"/>
      <c r="D188" s="39" t="s">
        <v>2121</v>
      </c>
      <c r="E188" s="25" t="s">
        <v>2122</v>
      </c>
      <c r="F188" s="25">
        <v>200000</v>
      </c>
      <c r="G188" s="25">
        <v>20000</v>
      </c>
      <c r="H188" s="32">
        <v>10000</v>
      </c>
      <c r="I188" s="25">
        <v>10000</v>
      </c>
      <c r="J188" s="29"/>
      <c r="K188" s="64">
        <v>9200</v>
      </c>
      <c r="L188" s="64">
        <v>9200</v>
      </c>
      <c r="M188" s="65">
        <v>0.92</v>
      </c>
      <c r="N188" s="65">
        <v>3.3333333333334103E-3</v>
      </c>
      <c r="O188" s="66" t="s">
        <v>38</v>
      </c>
      <c r="P188" s="66" t="s">
        <v>3551</v>
      </c>
      <c r="Q188" s="66">
        <v>0</v>
      </c>
      <c r="R188" s="66">
        <v>0</v>
      </c>
      <c r="S188" s="77" t="s">
        <v>214</v>
      </c>
      <c r="T188" s="76" t="s">
        <v>36</v>
      </c>
      <c r="U188" s="29" t="s">
        <v>1381</v>
      </c>
      <c r="V188" s="31"/>
    </row>
    <row r="189" spans="1:22" s="3" customFormat="1" ht="28.5">
      <c r="A189" s="29">
        <v>153</v>
      </c>
      <c r="B189" s="1390" t="s">
        <v>2123</v>
      </c>
      <c r="C189" s="1390"/>
      <c r="D189" s="31" t="s">
        <v>2124</v>
      </c>
      <c r="E189" s="25" t="s">
        <v>208</v>
      </c>
      <c r="F189" s="25">
        <v>22000</v>
      </c>
      <c r="G189" s="25">
        <v>7000</v>
      </c>
      <c r="H189" s="32">
        <v>5000</v>
      </c>
      <c r="I189" s="29"/>
      <c r="J189" s="29">
        <v>5000</v>
      </c>
      <c r="K189" s="64">
        <v>4580</v>
      </c>
      <c r="L189" s="64">
        <v>4580</v>
      </c>
      <c r="M189" s="65">
        <v>0.91600000000000004</v>
      </c>
      <c r="N189" s="65">
        <v>-6.6666666666659324E-4</v>
      </c>
      <c r="O189" s="66" t="s">
        <v>38</v>
      </c>
      <c r="P189" s="66" t="s">
        <v>3552</v>
      </c>
      <c r="Q189" s="66">
        <v>0</v>
      </c>
      <c r="R189" s="66">
        <v>0</v>
      </c>
      <c r="S189" s="77" t="s">
        <v>89</v>
      </c>
      <c r="T189" s="76" t="s">
        <v>36</v>
      </c>
      <c r="U189" s="25" t="s">
        <v>1381</v>
      </c>
      <c r="V189" s="39"/>
    </row>
    <row r="190" spans="1:22" s="3" customFormat="1" ht="28.5">
      <c r="A190" s="29">
        <v>154</v>
      </c>
      <c r="B190" s="1390" t="s">
        <v>2125</v>
      </c>
      <c r="C190" s="1390"/>
      <c r="D190" s="31" t="s">
        <v>2126</v>
      </c>
      <c r="E190" s="25" t="s">
        <v>1717</v>
      </c>
      <c r="F190" s="25">
        <v>4000</v>
      </c>
      <c r="G190" s="25">
        <v>3000</v>
      </c>
      <c r="H190" s="32">
        <v>1000</v>
      </c>
      <c r="I190" s="29"/>
      <c r="J190" s="29">
        <v>1000</v>
      </c>
      <c r="K190" s="64">
        <v>1150</v>
      </c>
      <c r="L190" s="64">
        <v>1150</v>
      </c>
      <c r="M190" s="65">
        <v>1.1499999999999999</v>
      </c>
      <c r="N190" s="65">
        <v>0.23333333333333328</v>
      </c>
      <c r="O190" s="66" t="s">
        <v>38</v>
      </c>
      <c r="P190" s="66" t="s">
        <v>3553</v>
      </c>
      <c r="Q190" s="66">
        <v>0</v>
      </c>
      <c r="R190" s="66">
        <v>0</v>
      </c>
      <c r="S190" s="77" t="s">
        <v>214</v>
      </c>
      <c r="T190" s="76" t="s">
        <v>36</v>
      </c>
      <c r="U190" s="25" t="s">
        <v>1381</v>
      </c>
      <c r="V190" s="39"/>
    </row>
    <row r="191" spans="1:22" s="3" customFormat="1" ht="28.5">
      <c r="A191" s="29">
        <v>155</v>
      </c>
      <c r="B191" s="1390" t="s">
        <v>2127</v>
      </c>
      <c r="C191" s="1390"/>
      <c r="D191" s="31" t="s">
        <v>2128</v>
      </c>
      <c r="E191" s="25" t="s">
        <v>1726</v>
      </c>
      <c r="F191" s="25">
        <v>6000</v>
      </c>
      <c r="G191" s="25">
        <v>3200</v>
      </c>
      <c r="H191" s="32">
        <v>2800</v>
      </c>
      <c r="I191" s="29"/>
      <c r="J191" s="29">
        <v>2800</v>
      </c>
      <c r="K191" s="64">
        <v>3220</v>
      </c>
      <c r="L191" s="64">
        <v>3220</v>
      </c>
      <c r="M191" s="65">
        <v>1.1499999999999999</v>
      </c>
      <c r="N191" s="65">
        <v>0.23333333333333328</v>
      </c>
      <c r="O191" s="66" t="s">
        <v>38</v>
      </c>
      <c r="P191" s="66" t="s">
        <v>3553</v>
      </c>
      <c r="Q191" s="66">
        <v>0</v>
      </c>
      <c r="R191" s="66">
        <v>0</v>
      </c>
      <c r="S191" s="77" t="s">
        <v>214</v>
      </c>
      <c r="T191" s="76" t="s">
        <v>36</v>
      </c>
      <c r="U191" s="25" t="s">
        <v>1381</v>
      </c>
      <c r="V191" s="39"/>
    </row>
    <row r="192" spans="1:22" s="3" customFormat="1" ht="28.5">
      <c r="A192" s="29">
        <v>156</v>
      </c>
      <c r="B192" s="1390" t="s">
        <v>2129</v>
      </c>
      <c r="C192" s="1390"/>
      <c r="D192" s="31" t="s">
        <v>2130</v>
      </c>
      <c r="E192" s="25" t="s">
        <v>208</v>
      </c>
      <c r="F192" s="25">
        <v>22000</v>
      </c>
      <c r="G192" s="25">
        <v>3500</v>
      </c>
      <c r="H192" s="32">
        <v>8000</v>
      </c>
      <c r="I192" s="25"/>
      <c r="J192" s="29">
        <v>8000</v>
      </c>
      <c r="K192" s="64">
        <v>7300</v>
      </c>
      <c r="L192" s="64">
        <v>7300</v>
      </c>
      <c r="M192" s="65">
        <v>0.91249999999999998</v>
      </c>
      <c r="N192" s="65">
        <v>-4.1666666666666519E-3</v>
      </c>
      <c r="O192" s="66" t="s">
        <v>38</v>
      </c>
      <c r="P192" s="66" t="s">
        <v>3552</v>
      </c>
      <c r="Q192" s="66">
        <v>0</v>
      </c>
      <c r="R192" s="66">
        <v>0</v>
      </c>
      <c r="S192" s="77" t="s">
        <v>89</v>
      </c>
      <c r="T192" s="29" t="s">
        <v>36</v>
      </c>
      <c r="U192" s="25" t="s">
        <v>1381</v>
      </c>
      <c r="V192" s="39"/>
    </row>
    <row r="193" spans="1:22" s="3" customFormat="1" ht="28.5">
      <c r="A193" s="29">
        <v>157</v>
      </c>
      <c r="B193" s="1390" t="s">
        <v>2131</v>
      </c>
      <c r="C193" s="1390"/>
      <c r="D193" s="31" t="s">
        <v>2132</v>
      </c>
      <c r="E193" s="29" t="s">
        <v>64</v>
      </c>
      <c r="F193" s="25">
        <v>10200</v>
      </c>
      <c r="G193" s="29"/>
      <c r="H193" s="32">
        <v>3500</v>
      </c>
      <c r="I193" s="25"/>
      <c r="J193" s="25">
        <v>3500</v>
      </c>
      <c r="K193" s="64">
        <v>2850</v>
      </c>
      <c r="L193" s="67">
        <v>2850</v>
      </c>
      <c r="M193" s="65">
        <v>0.81428571428571428</v>
      </c>
      <c r="N193" s="65">
        <v>-0.10238095238095235</v>
      </c>
      <c r="O193" s="66" t="s">
        <v>38</v>
      </c>
      <c r="P193" s="66" t="s">
        <v>5891</v>
      </c>
      <c r="Q193" s="66">
        <v>0</v>
      </c>
      <c r="R193" s="66">
        <v>0</v>
      </c>
      <c r="S193" s="77" t="s">
        <v>89</v>
      </c>
      <c r="T193" s="76" t="s">
        <v>36</v>
      </c>
      <c r="U193" s="25" t="s">
        <v>1381</v>
      </c>
      <c r="V193" s="39"/>
    </row>
    <row r="194" spans="1:22" s="3" customFormat="1" ht="28.5">
      <c r="A194" s="29">
        <v>158</v>
      </c>
      <c r="B194" s="1390" t="s">
        <v>2133</v>
      </c>
      <c r="C194" s="1390"/>
      <c r="D194" s="31" t="s">
        <v>2134</v>
      </c>
      <c r="E194" s="25" t="s">
        <v>64</v>
      </c>
      <c r="F194" s="25">
        <v>5400</v>
      </c>
      <c r="G194" s="25"/>
      <c r="H194" s="32">
        <v>1500</v>
      </c>
      <c r="I194" s="25"/>
      <c r="J194" s="25">
        <v>1500</v>
      </c>
      <c r="K194" s="67">
        <v>1410</v>
      </c>
      <c r="L194" s="67">
        <v>1480</v>
      </c>
      <c r="M194" s="65">
        <v>0.94</v>
      </c>
      <c r="N194" s="65">
        <v>2.3333333333333317E-2</v>
      </c>
      <c r="O194" s="66" t="s">
        <v>3473</v>
      </c>
      <c r="P194" s="66" t="s">
        <v>5892</v>
      </c>
      <c r="Q194" s="66" t="s">
        <v>5893</v>
      </c>
      <c r="R194" s="66" t="s">
        <v>3557</v>
      </c>
      <c r="S194" s="77" t="s">
        <v>2135</v>
      </c>
      <c r="T194" s="29" t="s">
        <v>160</v>
      </c>
      <c r="U194" s="25" t="s">
        <v>1556</v>
      </c>
      <c r="V194" s="39"/>
    </row>
    <row r="195" spans="1:22" s="3" customFormat="1" ht="28.5">
      <c r="A195" s="29">
        <v>159</v>
      </c>
      <c r="B195" s="1390" t="s">
        <v>2136</v>
      </c>
      <c r="C195" s="1390"/>
      <c r="D195" s="31" t="s">
        <v>2137</v>
      </c>
      <c r="E195" s="25" t="s">
        <v>64</v>
      </c>
      <c r="F195" s="25">
        <v>5000</v>
      </c>
      <c r="G195" s="25">
        <v>0</v>
      </c>
      <c r="H195" s="32">
        <v>800</v>
      </c>
      <c r="I195" s="25"/>
      <c r="J195" s="25">
        <v>800</v>
      </c>
      <c r="K195" s="67">
        <v>510</v>
      </c>
      <c r="L195" s="67">
        <v>540</v>
      </c>
      <c r="M195" s="65">
        <v>0.63749999999999996</v>
      </c>
      <c r="N195" s="65">
        <v>-0.27916666666666667</v>
      </c>
      <c r="O195" s="66" t="s">
        <v>3473</v>
      </c>
      <c r="P195" s="66" t="s">
        <v>5894</v>
      </c>
      <c r="Q195" s="66" t="s">
        <v>5893</v>
      </c>
      <c r="R195" s="66" t="s">
        <v>3557</v>
      </c>
      <c r="S195" s="77" t="s">
        <v>2135</v>
      </c>
      <c r="T195" s="29" t="s">
        <v>341</v>
      </c>
      <c r="U195" s="25" t="s">
        <v>1556</v>
      </c>
      <c r="V195" s="39"/>
    </row>
    <row r="196" spans="1:22" s="3" customFormat="1" ht="42.75">
      <c r="A196" s="29">
        <v>160</v>
      </c>
      <c r="B196" s="1390" t="s">
        <v>2138</v>
      </c>
      <c r="C196" s="1390"/>
      <c r="D196" s="31" t="s">
        <v>2139</v>
      </c>
      <c r="E196" s="29" t="s">
        <v>48</v>
      </c>
      <c r="F196" s="25">
        <v>23400</v>
      </c>
      <c r="G196" s="29">
        <v>9100</v>
      </c>
      <c r="H196" s="32">
        <v>6000</v>
      </c>
      <c r="I196" s="25"/>
      <c r="J196" s="25">
        <v>6000</v>
      </c>
      <c r="K196" s="67">
        <v>5830</v>
      </c>
      <c r="L196" s="67">
        <v>5860</v>
      </c>
      <c r="M196" s="65">
        <v>0.97166666666666668</v>
      </c>
      <c r="N196" s="65">
        <v>5.5000000000000049E-2</v>
      </c>
      <c r="O196" s="66" t="s">
        <v>3473</v>
      </c>
      <c r="P196" s="66" t="s">
        <v>5895</v>
      </c>
      <c r="Q196" s="66">
        <v>0</v>
      </c>
      <c r="R196" s="66">
        <v>0</v>
      </c>
      <c r="S196" s="77" t="s">
        <v>2140</v>
      </c>
      <c r="T196" s="76" t="s">
        <v>36</v>
      </c>
      <c r="U196" s="25" t="s">
        <v>1556</v>
      </c>
      <c r="V196" s="39"/>
    </row>
    <row r="197" spans="1:22" s="3" customFormat="1" ht="71.25">
      <c r="A197" s="29">
        <v>161</v>
      </c>
      <c r="B197" s="1390" t="s">
        <v>2141</v>
      </c>
      <c r="C197" s="1390"/>
      <c r="D197" s="31" t="s">
        <v>2142</v>
      </c>
      <c r="E197" s="29" t="s">
        <v>1726</v>
      </c>
      <c r="F197" s="25">
        <v>60000</v>
      </c>
      <c r="G197" s="29">
        <v>43700</v>
      </c>
      <c r="H197" s="32">
        <v>15000</v>
      </c>
      <c r="I197" s="25"/>
      <c r="J197" s="25">
        <v>15000</v>
      </c>
      <c r="K197" s="67">
        <v>14160</v>
      </c>
      <c r="L197" s="67">
        <v>14210</v>
      </c>
      <c r="M197" s="65">
        <v>0.94399999999999995</v>
      </c>
      <c r="N197" s="65">
        <v>2.7333333333333321E-2</v>
      </c>
      <c r="O197" s="66" t="s">
        <v>3473</v>
      </c>
      <c r="P197" s="66" t="s">
        <v>5896</v>
      </c>
      <c r="Q197" s="66">
        <v>0</v>
      </c>
      <c r="R197" s="66">
        <v>0</v>
      </c>
      <c r="S197" s="77" t="s">
        <v>2140</v>
      </c>
      <c r="T197" s="76" t="s">
        <v>36</v>
      </c>
      <c r="U197" s="25" t="s">
        <v>1556</v>
      </c>
      <c r="V197" s="39"/>
    </row>
    <row r="198" spans="1:22" s="3" customFormat="1" ht="42.75">
      <c r="A198" s="29">
        <v>162</v>
      </c>
      <c r="B198" s="1390" t="s">
        <v>2143</v>
      </c>
      <c r="C198" s="1390"/>
      <c r="D198" s="31" t="s">
        <v>2144</v>
      </c>
      <c r="E198" s="29" t="s">
        <v>208</v>
      </c>
      <c r="F198" s="25">
        <v>20000</v>
      </c>
      <c r="G198" s="29">
        <v>2900</v>
      </c>
      <c r="H198" s="32">
        <v>9000</v>
      </c>
      <c r="I198" s="25"/>
      <c r="J198" s="25">
        <v>9000</v>
      </c>
      <c r="K198" s="67">
        <v>8360</v>
      </c>
      <c r="L198" s="67">
        <v>8410</v>
      </c>
      <c r="M198" s="65">
        <v>0.92888888888888888</v>
      </c>
      <c r="N198" s="65">
        <v>1.2222222222222245E-2</v>
      </c>
      <c r="O198" s="66" t="s">
        <v>3473</v>
      </c>
      <c r="P198" s="66" t="s">
        <v>5897</v>
      </c>
      <c r="Q198" s="66">
        <v>0</v>
      </c>
      <c r="R198" s="66">
        <v>0</v>
      </c>
      <c r="S198" s="77" t="s">
        <v>2140</v>
      </c>
      <c r="T198" s="76" t="s">
        <v>36</v>
      </c>
      <c r="U198" s="25" t="s">
        <v>1556</v>
      </c>
      <c r="V198" s="39"/>
    </row>
    <row r="199" spans="1:22" s="3" customFormat="1" ht="71.25">
      <c r="A199" s="29">
        <v>163</v>
      </c>
      <c r="B199" s="1390" t="s">
        <v>2145</v>
      </c>
      <c r="C199" s="1390"/>
      <c r="D199" s="31" t="s">
        <v>2146</v>
      </c>
      <c r="E199" s="29" t="s">
        <v>79</v>
      </c>
      <c r="F199" s="25">
        <v>31000</v>
      </c>
      <c r="G199" s="29">
        <v>11890</v>
      </c>
      <c r="H199" s="32">
        <v>15500</v>
      </c>
      <c r="I199" s="25"/>
      <c r="J199" s="25">
        <v>15500</v>
      </c>
      <c r="K199" s="67">
        <v>14380</v>
      </c>
      <c r="L199" s="67">
        <v>14420</v>
      </c>
      <c r="M199" s="65">
        <v>0.92774193548387096</v>
      </c>
      <c r="N199" s="65">
        <v>1.1075268817204331E-2</v>
      </c>
      <c r="O199" s="66" t="s">
        <v>3473</v>
      </c>
      <c r="P199" s="66" t="s">
        <v>5898</v>
      </c>
      <c r="Q199" s="66">
        <v>0</v>
      </c>
      <c r="R199" s="66">
        <v>0</v>
      </c>
      <c r="S199" s="77" t="s">
        <v>2140</v>
      </c>
      <c r="T199" s="76" t="s">
        <v>36</v>
      </c>
      <c r="U199" s="25" t="s">
        <v>1556</v>
      </c>
      <c r="V199" s="39"/>
    </row>
    <row r="200" spans="1:22" s="4" customFormat="1" ht="33.75" customHeight="1">
      <c r="A200" s="24" t="s">
        <v>190</v>
      </c>
      <c r="B200" s="1406" t="s">
        <v>2147</v>
      </c>
      <c r="C200" s="1406"/>
      <c r="D200" s="27"/>
      <c r="E200" s="24"/>
      <c r="F200" s="24">
        <v>2792523.31</v>
      </c>
      <c r="G200" s="24">
        <v>645828</v>
      </c>
      <c r="H200" s="28">
        <v>544458</v>
      </c>
      <c r="I200" s="24"/>
      <c r="J200" s="24">
        <v>544458</v>
      </c>
      <c r="K200" s="61">
        <v>564568</v>
      </c>
      <c r="L200" s="61">
        <v>594208</v>
      </c>
      <c r="M200" s="62">
        <v>1.0369358150674617</v>
      </c>
      <c r="N200" s="62">
        <v>0.12026914840079506</v>
      </c>
      <c r="O200" s="63"/>
      <c r="P200" s="63"/>
      <c r="Q200" s="63"/>
      <c r="R200" s="63"/>
      <c r="S200" s="26"/>
      <c r="T200" s="78"/>
      <c r="U200" s="24"/>
      <c r="V200" s="27"/>
    </row>
    <row r="201" spans="1:22" s="3" customFormat="1" ht="156.75">
      <c r="A201" s="1407">
        <v>164</v>
      </c>
      <c r="B201" s="1391" t="s">
        <v>2148</v>
      </c>
      <c r="C201" s="77" t="s">
        <v>3570</v>
      </c>
      <c r="D201" s="27" t="s">
        <v>5899</v>
      </c>
      <c r="E201" s="29" t="s">
        <v>714</v>
      </c>
      <c r="F201" s="25">
        <v>218000</v>
      </c>
      <c r="G201" s="29">
        <v>109000</v>
      </c>
      <c r="H201" s="32">
        <v>3000</v>
      </c>
      <c r="I201" s="25"/>
      <c r="J201" s="25">
        <v>3000</v>
      </c>
      <c r="K201" s="67">
        <v>3000</v>
      </c>
      <c r="L201" s="67">
        <v>3000</v>
      </c>
      <c r="M201" s="65">
        <v>1</v>
      </c>
      <c r="N201" s="65">
        <v>8.333333333333337E-2</v>
      </c>
      <c r="O201" s="66">
        <v>0</v>
      </c>
      <c r="P201" s="66" t="s">
        <v>5900</v>
      </c>
      <c r="Q201" s="66">
        <v>0</v>
      </c>
      <c r="R201" s="66">
        <v>0</v>
      </c>
      <c r="S201" s="77" t="s">
        <v>2150</v>
      </c>
      <c r="T201" s="76" t="s">
        <v>36</v>
      </c>
      <c r="U201" s="25" t="s">
        <v>1399</v>
      </c>
      <c r="V201" s="39"/>
    </row>
    <row r="202" spans="1:22" s="3" customFormat="1" ht="57">
      <c r="A202" s="1407"/>
      <c r="B202" s="1391"/>
      <c r="C202" s="77" t="s">
        <v>3573</v>
      </c>
      <c r="D202" s="27" t="s">
        <v>5901</v>
      </c>
      <c r="E202" s="29" t="s">
        <v>883</v>
      </c>
      <c r="F202" s="25">
        <v>60000</v>
      </c>
      <c r="G202" s="29">
        <v>6000</v>
      </c>
      <c r="H202" s="32">
        <v>15000</v>
      </c>
      <c r="I202" s="25"/>
      <c r="J202" s="25">
        <v>15000</v>
      </c>
      <c r="K202" s="67">
        <v>15000</v>
      </c>
      <c r="L202" s="67">
        <v>15000</v>
      </c>
      <c r="M202" s="65">
        <v>1</v>
      </c>
      <c r="N202" s="65">
        <v>8.333333333333337E-2</v>
      </c>
      <c r="O202" s="66">
        <v>0</v>
      </c>
      <c r="P202" s="66" t="s">
        <v>3575</v>
      </c>
      <c r="Q202" s="66">
        <v>0</v>
      </c>
      <c r="R202" s="66">
        <v>0</v>
      </c>
      <c r="S202" s="77" t="s">
        <v>2152</v>
      </c>
      <c r="T202" s="76" t="s">
        <v>36</v>
      </c>
      <c r="U202" s="25" t="s">
        <v>1399</v>
      </c>
      <c r="V202" s="39"/>
    </row>
    <row r="203" spans="1:22" s="3" customFormat="1" ht="114">
      <c r="A203" s="1407"/>
      <c r="B203" s="1391"/>
      <c r="C203" s="77" t="s">
        <v>3576</v>
      </c>
      <c r="D203" s="27" t="s">
        <v>5902</v>
      </c>
      <c r="E203" s="29" t="s">
        <v>2154</v>
      </c>
      <c r="F203" s="25">
        <v>160000</v>
      </c>
      <c r="G203" s="29">
        <v>81000</v>
      </c>
      <c r="H203" s="32">
        <v>2000</v>
      </c>
      <c r="I203" s="25"/>
      <c r="J203" s="25">
        <v>2000</v>
      </c>
      <c r="K203" s="67">
        <v>2000</v>
      </c>
      <c r="L203" s="67">
        <v>2000</v>
      </c>
      <c r="M203" s="65">
        <v>1</v>
      </c>
      <c r="N203" s="65">
        <v>8.333333333333337E-2</v>
      </c>
      <c r="O203" s="66">
        <v>0</v>
      </c>
      <c r="P203" s="66" t="s">
        <v>3578</v>
      </c>
      <c r="Q203" s="66">
        <v>0</v>
      </c>
      <c r="R203" s="66">
        <v>0</v>
      </c>
      <c r="S203" s="77" t="s">
        <v>2155</v>
      </c>
      <c r="T203" s="76" t="s">
        <v>36</v>
      </c>
      <c r="U203" s="25" t="s">
        <v>1399</v>
      </c>
      <c r="V203" s="39"/>
    </row>
    <row r="204" spans="1:22" s="3" customFormat="1" ht="57">
      <c r="A204" s="1407"/>
      <c r="B204" s="1391"/>
      <c r="C204" s="77" t="s">
        <v>3579</v>
      </c>
      <c r="D204" s="27" t="s">
        <v>5903</v>
      </c>
      <c r="E204" s="29" t="s">
        <v>2037</v>
      </c>
      <c r="F204" s="25">
        <v>78000</v>
      </c>
      <c r="G204" s="29">
        <v>20000</v>
      </c>
      <c r="H204" s="32">
        <v>10000</v>
      </c>
      <c r="I204" s="25"/>
      <c r="J204" s="25">
        <v>10000</v>
      </c>
      <c r="K204" s="67">
        <v>10000</v>
      </c>
      <c r="L204" s="67">
        <v>10000</v>
      </c>
      <c r="M204" s="65">
        <v>1</v>
      </c>
      <c r="N204" s="65">
        <v>8.333333333333337E-2</v>
      </c>
      <c r="O204" s="66">
        <v>0</v>
      </c>
      <c r="P204" s="66" t="s">
        <v>5904</v>
      </c>
      <c r="Q204" s="66">
        <v>0</v>
      </c>
      <c r="R204" s="66">
        <v>0</v>
      </c>
      <c r="S204" s="77" t="s">
        <v>2157</v>
      </c>
      <c r="T204" s="76" t="s">
        <v>36</v>
      </c>
      <c r="U204" s="25" t="s">
        <v>1399</v>
      </c>
      <c r="V204" s="39"/>
    </row>
    <row r="205" spans="1:22" s="3" customFormat="1" ht="42.75">
      <c r="A205" s="1407"/>
      <c r="B205" s="1391"/>
      <c r="C205" s="77" t="s">
        <v>3582</v>
      </c>
      <c r="D205" s="27" t="s">
        <v>5905</v>
      </c>
      <c r="E205" s="29" t="s">
        <v>2053</v>
      </c>
      <c r="F205" s="25">
        <v>60000</v>
      </c>
      <c r="G205" s="29">
        <v>30000</v>
      </c>
      <c r="H205" s="32">
        <v>100</v>
      </c>
      <c r="I205" s="25"/>
      <c r="J205" s="25">
        <v>100</v>
      </c>
      <c r="K205" s="67">
        <v>100</v>
      </c>
      <c r="L205" s="67">
        <v>100</v>
      </c>
      <c r="M205" s="65">
        <v>1</v>
      </c>
      <c r="N205" s="65">
        <v>8.333333333333337E-2</v>
      </c>
      <c r="O205" s="66">
        <v>0</v>
      </c>
      <c r="P205" s="66" t="s">
        <v>5906</v>
      </c>
      <c r="Q205" s="66">
        <v>0</v>
      </c>
      <c r="R205" s="66">
        <v>0</v>
      </c>
      <c r="S205" s="77" t="s">
        <v>2159</v>
      </c>
      <c r="T205" s="76" t="s">
        <v>36</v>
      </c>
      <c r="U205" s="25" t="s">
        <v>1399</v>
      </c>
      <c r="V205" s="39"/>
    </row>
    <row r="206" spans="1:22" s="3" customFormat="1" ht="42.75">
      <c r="A206" s="1407"/>
      <c r="B206" s="1391"/>
      <c r="C206" s="77" t="s">
        <v>3585</v>
      </c>
      <c r="D206" s="27" t="s">
        <v>5907</v>
      </c>
      <c r="E206" s="107">
        <v>2017</v>
      </c>
      <c r="F206" s="25">
        <v>5600</v>
      </c>
      <c r="G206" s="25"/>
      <c r="H206" s="32">
        <v>5600</v>
      </c>
      <c r="I206" s="25"/>
      <c r="J206" s="25">
        <v>5600</v>
      </c>
      <c r="K206" s="67">
        <v>5200</v>
      </c>
      <c r="L206" s="67">
        <v>5200</v>
      </c>
      <c r="M206" s="65">
        <v>0.9285714285714286</v>
      </c>
      <c r="N206" s="65">
        <v>1.1904761904761973E-2</v>
      </c>
      <c r="O206" s="66">
        <v>0</v>
      </c>
      <c r="P206" s="66" t="s">
        <v>5908</v>
      </c>
      <c r="Q206" s="66">
        <v>0</v>
      </c>
      <c r="R206" s="66">
        <v>0</v>
      </c>
      <c r="S206" s="91" t="s">
        <v>1503</v>
      </c>
      <c r="T206" s="76" t="s">
        <v>284</v>
      </c>
      <c r="U206" s="25" t="s">
        <v>1399</v>
      </c>
      <c r="V206" s="39"/>
    </row>
    <row r="207" spans="1:22" s="3" customFormat="1" ht="28.5">
      <c r="A207" s="1407"/>
      <c r="B207" s="1391"/>
      <c r="C207" s="77" t="s">
        <v>3588</v>
      </c>
      <c r="D207" s="27" t="s">
        <v>5909</v>
      </c>
      <c r="E207" s="29" t="s">
        <v>558</v>
      </c>
      <c r="F207" s="25">
        <v>50000</v>
      </c>
      <c r="G207" s="29"/>
      <c r="H207" s="32">
        <v>20000</v>
      </c>
      <c r="I207" s="25"/>
      <c r="J207" s="25">
        <v>20000</v>
      </c>
      <c r="K207" s="67">
        <v>18500</v>
      </c>
      <c r="L207" s="67">
        <v>18500</v>
      </c>
      <c r="M207" s="65">
        <v>0.92500000000000004</v>
      </c>
      <c r="N207" s="65">
        <v>8.3333333333334147E-3</v>
      </c>
      <c r="O207" s="66">
        <v>0</v>
      </c>
      <c r="P207" s="66" t="s">
        <v>5910</v>
      </c>
      <c r="Q207" s="66">
        <v>0</v>
      </c>
      <c r="R207" s="66">
        <v>0</v>
      </c>
      <c r="S207" s="77" t="s">
        <v>166</v>
      </c>
      <c r="T207" s="76" t="s">
        <v>331</v>
      </c>
      <c r="U207" s="25" t="s">
        <v>1399</v>
      </c>
      <c r="V207" s="39"/>
    </row>
    <row r="208" spans="1:22" s="3" customFormat="1" ht="57">
      <c r="A208" s="1407"/>
      <c r="B208" s="1391"/>
      <c r="C208" s="77" t="s">
        <v>5911</v>
      </c>
      <c r="D208" s="31" t="s">
        <v>5912</v>
      </c>
      <c r="E208" s="25" t="s">
        <v>233</v>
      </c>
      <c r="F208" s="25">
        <v>40000</v>
      </c>
      <c r="G208" s="25"/>
      <c r="H208" s="32">
        <v>5000</v>
      </c>
      <c r="I208" s="29"/>
      <c r="J208" s="25">
        <v>5000</v>
      </c>
      <c r="K208" s="67">
        <v>4693</v>
      </c>
      <c r="L208" s="67">
        <v>4693</v>
      </c>
      <c r="M208" s="65">
        <v>0.93859999999999999</v>
      </c>
      <c r="N208" s="65">
        <v>2.193333333333336E-2</v>
      </c>
      <c r="O208" s="66">
        <v>0</v>
      </c>
      <c r="P208" s="66" t="s">
        <v>5913</v>
      </c>
      <c r="Q208" s="66">
        <v>0</v>
      </c>
      <c r="R208" s="66">
        <v>0</v>
      </c>
      <c r="S208" s="77" t="s">
        <v>1503</v>
      </c>
      <c r="T208" s="76" t="s">
        <v>114</v>
      </c>
      <c r="U208" s="25" t="s">
        <v>1399</v>
      </c>
      <c r="V208" s="39"/>
    </row>
    <row r="209" spans="1:22" s="3" customFormat="1" ht="48" customHeight="1">
      <c r="A209" s="29">
        <v>165</v>
      </c>
      <c r="B209" s="1390" t="s">
        <v>2163</v>
      </c>
      <c r="C209" s="1390"/>
      <c r="D209" s="31" t="s">
        <v>2164</v>
      </c>
      <c r="E209" s="29" t="s">
        <v>1717</v>
      </c>
      <c r="F209" s="25">
        <v>6000</v>
      </c>
      <c r="G209" s="29"/>
      <c r="H209" s="32">
        <v>6000</v>
      </c>
      <c r="I209" s="25"/>
      <c r="J209" s="25">
        <v>6000</v>
      </c>
      <c r="K209" s="67">
        <v>4200</v>
      </c>
      <c r="L209" s="67">
        <v>5000</v>
      </c>
      <c r="M209" s="65">
        <v>0.7</v>
      </c>
      <c r="N209" s="65">
        <v>-0.21666666666666667</v>
      </c>
      <c r="O209" s="66">
        <v>0</v>
      </c>
      <c r="P209" s="66" t="s">
        <v>5914</v>
      </c>
      <c r="Q209" s="66">
        <v>0</v>
      </c>
      <c r="R209" s="66">
        <v>0</v>
      </c>
      <c r="S209" s="77" t="s">
        <v>2001</v>
      </c>
      <c r="T209" s="76" t="s">
        <v>271</v>
      </c>
      <c r="U209" s="25" t="s">
        <v>1399</v>
      </c>
      <c r="V209" s="39"/>
    </row>
    <row r="210" spans="1:22" s="3" customFormat="1" ht="48.75" customHeight="1">
      <c r="A210" s="29">
        <v>166</v>
      </c>
      <c r="B210" s="1390" t="s">
        <v>2165</v>
      </c>
      <c r="C210" s="1390"/>
      <c r="D210" s="31" t="s">
        <v>2166</v>
      </c>
      <c r="E210" s="25" t="s">
        <v>1717</v>
      </c>
      <c r="F210" s="25">
        <v>5000</v>
      </c>
      <c r="G210" s="25">
        <v>2500</v>
      </c>
      <c r="H210" s="32">
        <v>2500</v>
      </c>
      <c r="I210" s="29"/>
      <c r="J210" s="25">
        <v>2500</v>
      </c>
      <c r="K210" s="67">
        <v>2690</v>
      </c>
      <c r="L210" s="67">
        <v>2690</v>
      </c>
      <c r="M210" s="65">
        <v>1.0760000000000001</v>
      </c>
      <c r="N210" s="65">
        <v>0.15933333333333344</v>
      </c>
      <c r="O210" s="66">
        <v>0</v>
      </c>
      <c r="P210" s="66" t="s">
        <v>5915</v>
      </c>
      <c r="Q210" s="66">
        <v>0</v>
      </c>
      <c r="R210" s="66">
        <v>0</v>
      </c>
      <c r="S210" s="77" t="s">
        <v>2167</v>
      </c>
      <c r="T210" s="76" t="s">
        <v>284</v>
      </c>
      <c r="U210" s="25" t="s">
        <v>1399</v>
      </c>
      <c r="V210" s="39"/>
    </row>
    <row r="211" spans="1:22" s="3" customFormat="1" ht="28.5">
      <c r="A211" s="29">
        <v>167</v>
      </c>
      <c r="B211" s="1390" t="s">
        <v>2168</v>
      </c>
      <c r="C211" s="1390"/>
      <c r="D211" s="31" t="s">
        <v>2169</v>
      </c>
      <c r="E211" s="25" t="s">
        <v>1717</v>
      </c>
      <c r="F211" s="25">
        <v>5800</v>
      </c>
      <c r="G211" s="25">
        <v>4300</v>
      </c>
      <c r="H211" s="32">
        <v>1500</v>
      </c>
      <c r="I211" s="29"/>
      <c r="J211" s="25">
        <v>1500</v>
      </c>
      <c r="K211" s="67">
        <v>1500</v>
      </c>
      <c r="L211" s="67">
        <v>1500</v>
      </c>
      <c r="M211" s="65">
        <v>1</v>
      </c>
      <c r="N211" s="65">
        <v>8.333333333333337E-2</v>
      </c>
      <c r="O211" s="66">
        <v>0</v>
      </c>
      <c r="P211" s="66" t="s">
        <v>3626</v>
      </c>
      <c r="Q211" s="66">
        <v>0</v>
      </c>
      <c r="R211" s="66">
        <v>0</v>
      </c>
      <c r="S211" s="77" t="s">
        <v>2167</v>
      </c>
      <c r="T211" s="76" t="s">
        <v>36</v>
      </c>
      <c r="U211" s="25" t="s">
        <v>1399</v>
      </c>
      <c r="V211" s="39"/>
    </row>
    <row r="212" spans="1:22" s="3" customFormat="1" ht="28.5">
      <c r="A212" s="29">
        <v>168</v>
      </c>
      <c r="B212" s="1390" t="s">
        <v>2170</v>
      </c>
      <c r="C212" s="1390"/>
      <c r="D212" s="31" t="s">
        <v>2171</v>
      </c>
      <c r="E212" s="25" t="s">
        <v>34</v>
      </c>
      <c r="F212" s="25">
        <v>3320</v>
      </c>
      <c r="G212" s="25"/>
      <c r="H212" s="32">
        <v>2300</v>
      </c>
      <c r="I212" s="29"/>
      <c r="J212" s="25">
        <v>2300</v>
      </c>
      <c r="K212" s="67">
        <v>2520</v>
      </c>
      <c r="L212" s="67">
        <v>2520</v>
      </c>
      <c r="M212" s="65">
        <v>1.0956521739130434</v>
      </c>
      <c r="N212" s="65">
        <v>0.17898550724637674</v>
      </c>
      <c r="O212" s="66">
        <v>0</v>
      </c>
      <c r="P212" s="66" t="s">
        <v>5916</v>
      </c>
      <c r="Q212" s="66">
        <v>0</v>
      </c>
      <c r="R212" s="66">
        <v>0</v>
      </c>
      <c r="S212" s="77" t="s">
        <v>2001</v>
      </c>
      <c r="T212" s="76" t="s">
        <v>271</v>
      </c>
      <c r="U212" s="25" t="s">
        <v>1399</v>
      </c>
      <c r="V212" s="39"/>
    </row>
    <row r="213" spans="1:22" s="3" customFormat="1" ht="28.5">
      <c r="A213" s="29">
        <v>169</v>
      </c>
      <c r="B213" s="1390" t="s">
        <v>2172</v>
      </c>
      <c r="C213" s="1390"/>
      <c r="D213" s="31" t="s">
        <v>2173</v>
      </c>
      <c r="E213" s="25" t="s">
        <v>34</v>
      </c>
      <c r="F213" s="25">
        <v>30000</v>
      </c>
      <c r="G213" s="25"/>
      <c r="H213" s="32">
        <v>10000</v>
      </c>
      <c r="I213" s="29"/>
      <c r="J213" s="25">
        <v>10000</v>
      </c>
      <c r="K213" s="67">
        <v>9700</v>
      </c>
      <c r="L213" s="67">
        <v>9700</v>
      </c>
      <c r="M213" s="65">
        <v>0.97</v>
      </c>
      <c r="N213" s="65">
        <v>5.3333333333333344E-2</v>
      </c>
      <c r="O213" s="66">
        <v>0</v>
      </c>
      <c r="P213" s="66" t="s">
        <v>5917</v>
      </c>
      <c r="Q213" s="66">
        <v>0</v>
      </c>
      <c r="R213" s="66">
        <v>0</v>
      </c>
      <c r="S213" s="77" t="s">
        <v>1503</v>
      </c>
      <c r="T213" s="76" t="s">
        <v>331</v>
      </c>
      <c r="U213" s="25" t="s">
        <v>1399</v>
      </c>
      <c r="V213" s="39"/>
    </row>
    <row r="214" spans="1:22" s="3" customFormat="1" ht="28.5">
      <c r="A214" s="29">
        <v>170</v>
      </c>
      <c r="B214" s="1390" t="s">
        <v>2174</v>
      </c>
      <c r="C214" s="1390"/>
      <c r="D214" s="31" t="s">
        <v>2175</v>
      </c>
      <c r="E214" s="25" t="s">
        <v>64</v>
      </c>
      <c r="F214" s="25">
        <v>130000</v>
      </c>
      <c r="G214" s="25"/>
      <c r="H214" s="32">
        <v>20000</v>
      </c>
      <c r="I214" s="29"/>
      <c r="J214" s="25">
        <v>20000</v>
      </c>
      <c r="K214" s="67">
        <v>17500</v>
      </c>
      <c r="L214" s="67">
        <v>17500</v>
      </c>
      <c r="M214" s="65">
        <v>0.875</v>
      </c>
      <c r="N214" s="65">
        <v>-4.166666666666663E-2</v>
      </c>
      <c r="O214" s="66">
        <v>0</v>
      </c>
      <c r="P214" s="66" t="s">
        <v>5918</v>
      </c>
      <c r="Q214" s="66">
        <v>0</v>
      </c>
      <c r="R214" s="66">
        <v>0</v>
      </c>
      <c r="S214" s="77" t="s">
        <v>1503</v>
      </c>
      <c r="T214" s="76" t="s">
        <v>331</v>
      </c>
      <c r="U214" s="25" t="s">
        <v>1399</v>
      </c>
      <c r="V214" s="39"/>
    </row>
    <row r="215" spans="1:22" s="3" customFormat="1" ht="71.25">
      <c r="A215" s="29">
        <v>171</v>
      </c>
      <c r="B215" s="1390" t="s">
        <v>2176</v>
      </c>
      <c r="C215" s="1390"/>
      <c r="D215" s="31" t="s">
        <v>2177</v>
      </c>
      <c r="E215" s="25">
        <v>2017</v>
      </c>
      <c r="F215" s="25">
        <v>14500</v>
      </c>
      <c r="G215" s="25"/>
      <c r="H215" s="32">
        <v>14500</v>
      </c>
      <c r="I215" s="29"/>
      <c r="J215" s="25">
        <v>14500</v>
      </c>
      <c r="K215" s="67">
        <v>18850</v>
      </c>
      <c r="L215" s="67">
        <v>19500</v>
      </c>
      <c r="M215" s="65">
        <v>1.3</v>
      </c>
      <c r="N215" s="65">
        <v>0.38333333333333341</v>
      </c>
      <c r="O215" s="66">
        <v>0</v>
      </c>
      <c r="P215" s="66" t="s">
        <v>5919</v>
      </c>
      <c r="Q215" s="66">
        <v>0</v>
      </c>
      <c r="R215" s="66">
        <v>0</v>
      </c>
      <c r="S215" s="77" t="s">
        <v>2178</v>
      </c>
      <c r="T215" s="76" t="s">
        <v>271</v>
      </c>
      <c r="U215" s="25" t="s">
        <v>1399</v>
      </c>
      <c r="V215" s="39"/>
    </row>
    <row r="216" spans="1:22" s="3" customFormat="1" ht="42.75">
      <c r="A216" s="29">
        <v>172</v>
      </c>
      <c r="B216" s="1390" t="s">
        <v>2179</v>
      </c>
      <c r="C216" s="1390"/>
      <c r="D216" s="31" t="s">
        <v>2180</v>
      </c>
      <c r="E216" s="25" t="s">
        <v>208</v>
      </c>
      <c r="F216" s="25">
        <v>14700</v>
      </c>
      <c r="G216" s="25"/>
      <c r="H216" s="32">
        <v>2000</v>
      </c>
      <c r="I216" s="25"/>
      <c r="J216" s="25">
        <v>2000</v>
      </c>
      <c r="K216" s="67">
        <v>9300</v>
      </c>
      <c r="L216" s="67">
        <v>9300</v>
      </c>
      <c r="M216" s="65">
        <v>4.6500000000000004</v>
      </c>
      <c r="N216" s="65">
        <v>3.7333333333333338</v>
      </c>
      <c r="O216" s="66" t="s">
        <v>441</v>
      </c>
      <c r="P216" s="66" t="s">
        <v>5920</v>
      </c>
      <c r="Q216" s="66">
        <v>0</v>
      </c>
      <c r="R216" s="66">
        <v>0</v>
      </c>
      <c r="S216" s="30" t="s">
        <v>89</v>
      </c>
      <c r="T216" s="25" t="s">
        <v>160</v>
      </c>
      <c r="U216" s="25" t="s">
        <v>3342</v>
      </c>
      <c r="V216" s="31"/>
    </row>
    <row r="217" spans="1:22" s="3" customFormat="1" ht="42.75">
      <c r="A217" s="29">
        <v>173</v>
      </c>
      <c r="B217" s="1390" t="s">
        <v>2181</v>
      </c>
      <c r="C217" s="1390"/>
      <c r="D217" s="39" t="s">
        <v>2182</v>
      </c>
      <c r="E217" s="29" t="s">
        <v>48</v>
      </c>
      <c r="F217" s="29">
        <v>11000</v>
      </c>
      <c r="G217" s="29">
        <v>6500</v>
      </c>
      <c r="H217" s="32">
        <v>500</v>
      </c>
      <c r="I217" s="29"/>
      <c r="J217" s="29">
        <v>500</v>
      </c>
      <c r="K217" s="67">
        <v>500</v>
      </c>
      <c r="L217" s="64">
        <v>500</v>
      </c>
      <c r="M217" s="65">
        <v>1</v>
      </c>
      <c r="N217" s="65">
        <v>8.333333333333337E-2</v>
      </c>
      <c r="O217" s="66" t="s">
        <v>441</v>
      </c>
      <c r="P217" s="66" t="s">
        <v>3603</v>
      </c>
      <c r="Q217" s="66">
        <v>0</v>
      </c>
      <c r="R217" s="66">
        <v>0</v>
      </c>
      <c r="S217" s="77" t="s">
        <v>2183</v>
      </c>
      <c r="T217" s="76" t="s">
        <v>36</v>
      </c>
      <c r="U217" s="25" t="s">
        <v>3342</v>
      </c>
      <c r="V217" s="31"/>
    </row>
    <row r="218" spans="1:22" s="3" customFormat="1" ht="28.5">
      <c r="A218" s="29">
        <v>174</v>
      </c>
      <c r="B218" s="1390" t="s">
        <v>2184</v>
      </c>
      <c r="C218" s="1390"/>
      <c r="D218" s="39" t="s">
        <v>2185</v>
      </c>
      <c r="E218" s="29" t="s">
        <v>1717</v>
      </c>
      <c r="F218" s="29">
        <v>8000</v>
      </c>
      <c r="G218" s="29">
        <v>1000</v>
      </c>
      <c r="H218" s="32">
        <v>7000</v>
      </c>
      <c r="I218" s="29"/>
      <c r="J218" s="29">
        <v>7000</v>
      </c>
      <c r="K218" s="67">
        <v>7000</v>
      </c>
      <c r="L218" s="64">
        <v>7000</v>
      </c>
      <c r="M218" s="65">
        <v>1</v>
      </c>
      <c r="N218" s="65">
        <v>8.333333333333337E-2</v>
      </c>
      <c r="O218" s="66" t="s">
        <v>441</v>
      </c>
      <c r="P218" s="66" t="s">
        <v>3607</v>
      </c>
      <c r="Q218" s="66">
        <v>0</v>
      </c>
      <c r="R218" s="66">
        <v>0</v>
      </c>
      <c r="S218" s="77" t="s">
        <v>2186</v>
      </c>
      <c r="T218" s="76" t="s">
        <v>36</v>
      </c>
      <c r="U218" s="25" t="s">
        <v>3342</v>
      </c>
      <c r="V218" s="31"/>
    </row>
    <row r="219" spans="1:22" s="3" customFormat="1" ht="57">
      <c r="A219" s="29">
        <v>175</v>
      </c>
      <c r="B219" s="1390" t="s">
        <v>2187</v>
      </c>
      <c r="C219" s="1390"/>
      <c r="D219" s="39" t="s">
        <v>2188</v>
      </c>
      <c r="E219" s="29" t="s">
        <v>208</v>
      </c>
      <c r="F219" s="29">
        <v>14000</v>
      </c>
      <c r="G219" s="29">
        <v>1600</v>
      </c>
      <c r="H219" s="32">
        <v>200</v>
      </c>
      <c r="I219" s="29"/>
      <c r="J219" s="29">
        <v>200</v>
      </c>
      <c r="K219" s="67">
        <v>3000</v>
      </c>
      <c r="L219" s="64">
        <v>3000</v>
      </c>
      <c r="M219" s="65">
        <v>15</v>
      </c>
      <c r="N219" s="65">
        <v>14.083333333333334</v>
      </c>
      <c r="O219" s="66" t="s">
        <v>441</v>
      </c>
      <c r="P219" s="66" t="s">
        <v>5921</v>
      </c>
      <c r="Q219" s="66">
        <v>0</v>
      </c>
      <c r="R219" s="66">
        <v>0</v>
      </c>
      <c r="S219" s="77" t="s">
        <v>254</v>
      </c>
      <c r="T219" s="76" t="s">
        <v>90</v>
      </c>
      <c r="U219" s="25" t="s">
        <v>3342</v>
      </c>
      <c r="V219" s="31"/>
    </row>
    <row r="220" spans="1:22" s="3" customFormat="1" ht="28.5">
      <c r="A220" s="29">
        <v>176</v>
      </c>
      <c r="B220" s="1390" t="s">
        <v>2189</v>
      </c>
      <c r="C220" s="1390"/>
      <c r="D220" s="39" t="s">
        <v>2190</v>
      </c>
      <c r="E220" s="29" t="s">
        <v>208</v>
      </c>
      <c r="F220" s="29">
        <v>10000</v>
      </c>
      <c r="G220" s="29"/>
      <c r="H220" s="32">
        <v>5000</v>
      </c>
      <c r="I220" s="29"/>
      <c r="J220" s="29">
        <v>5000</v>
      </c>
      <c r="K220" s="67">
        <v>10000</v>
      </c>
      <c r="L220" s="64">
        <v>10000</v>
      </c>
      <c r="M220" s="65">
        <v>2</v>
      </c>
      <c r="N220" s="65">
        <v>1.0833333333333335</v>
      </c>
      <c r="O220" s="66" t="s">
        <v>441</v>
      </c>
      <c r="P220" s="66" t="s">
        <v>3609</v>
      </c>
      <c r="Q220" s="66">
        <v>0</v>
      </c>
      <c r="R220" s="66">
        <v>0</v>
      </c>
      <c r="S220" s="77" t="s">
        <v>2191</v>
      </c>
      <c r="T220" s="76" t="s">
        <v>284</v>
      </c>
      <c r="U220" s="25" t="s">
        <v>3342</v>
      </c>
      <c r="V220" s="31"/>
    </row>
    <row r="221" spans="1:22" s="3" customFormat="1" ht="57">
      <c r="A221" s="29">
        <v>177</v>
      </c>
      <c r="B221" s="1390" t="s">
        <v>2192</v>
      </c>
      <c r="C221" s="1390"/>
      <c r="D221" s="39" t="s">
        <v>2193</v>
      </c>
      <c r="E221" s="29" t="s">
        <v>1717</v>
      </c>
      <c r="F221" s="29">
        <v>1500</v>
      </c>
      <c r="G221" s="29"/>
      <c r="H221" s="32">
        <v>500</v>
      </c>
      <c r="I221" s="29"/>
      <c r="J221" s="29">
        <v>500</v>
      </c>
      <c r="K221" s="67">
        <v>1500</v>
      </c>
      <c r="L221" s="64">
        <v>1500</v>
      </c>
      <c r="M221" s="65">
        <v>3</v>
      </c>
      <c r="N221" s="65">
        <v>2.0833333333333335</v>
      </c>
      <c r="O221" s="66" t="s">
        <v>5922</v>
      </c>
      <c r="P221" s="66" t="s">
        <v>5923</v>
      </c>
      <c r="Q221" s="66">
        <v>0</v>
      </c>
      <c r="R221" s="66">
        <v>0</v>
      </c>
      <c r="S221" s="77" t="s">
        <v>2194</v>
      </c>
      <c r="T221" s="76" t="s">
        <v>106</v>
      </c>
      <c r="U221" s="25" t="s">
        <v>3342</v>
      </c>
      <c r="V221" s="31"/>
    </row>
    <row r="222" spans="1:22" s="3" customFormat="1" ht="57">
      <c r="A222" s="29">
        <v>178</v>
      </c>
      <c r="B222" s="1390" t="s">
        <v>2195</v>
      </c>
      <c r="C222" s="1390"/>
      <c r="D222" s="39" t="s">
        <v>2196</v>
      </c>
      <c r="E222" s="29" t="s">
        <v>208</v>
      </c>
      <c r="F222" s="29">
        <v>27000</v>
      </c>
      <c r="G222" s="29"/>
      <c r="H222" s="32">
        <v>1000</v>
      </c>
      <c r="I222" s="29"/>
      <c r="J222" s="29">
        <v>1000</v>
      </c>
      <c r="K222" s="67">
        <v>4000</v>
      </c>
      <c r="L222" s="64">
        <v>4000</v>
      </c>
      <c r="M222" s="65">
        <v>4</v>
      </c>
      <c r="N222" s="65">
        <v>3.0833333333333335</v>
      </c>
      <c r="O222" s="66" t="s">
        <v>5922</v>
      </c>
      <c r="P222" s="66" t="s">
        <v>3621</v>
      </c>
      <c r="Q222" s="66">
        <v>0</v>
      </c>
      <c r="R222" s="66">
        <v>0</v>
      </c>
      <c r="S222" s="77" t="s">
        <v>2197</v>
      </c>
      <c r="T222" s="76" t="s">
        <v>271</v>
      </c>
      <c r="U222" s="25" t="s">
        <v>3342</v>
      </c>
      <c r="V222" s="31"/>
    </row>
    <row r="223" spans="1:22" s="3" customFormat="1" ht="42.75">
      <c r="A223" s="29">
        <v>179</v>
      </c>
      <c r="B223" s="1390" t="s">
        <v>2198</v>
      </c>
      <c r="C223" s="1390"/>
      <c r="D223" s="39" t="s">
        <v>2199</v>
      </c>
      <c r="E223" s="29" t="s">
        <v>34</v>
      </c>
      <c r="F223" s="29">
        <v>2940</v>
      </c>
      <c r="G223" s="29"/>
      <c r="H223" s="32">
        <v>1470</v>
      </c>
      <c r="I223" s="29"/>
      <c r="J223" s="29">
        <v>1470</v>
      </c>
      <c r="K223" s="67">
        <v>500</v>
      </c>
      <c r="L223" s="64">
        <v>500</v>
      </c>
      <c r="M223" s="65">
        <v>0.3401360544217687</v>
      </c>
      <c r="N223" s="65">
        <v>-0.57653061224489788</v>
      </c>
      <c r="O223" s="66" t="s">
        <v>441</v>
      </c>
      <c r="P223" s="66" t="s">
        <v>5924</v>
      </c>
      <c r="Q223" s="66">
        <v>0</v>
      </c>
      <c r="R223" s="66">
        <v>0</v>
      </c>
      <c r="S223" s="77" t="s">
        <v>254</v>
      </c>
      <c r="T223" s="76" t="s">
        <v>331</v>
      </c>
      <c r="U223" s="25" t="s">
        <v>3342</v>
      </c>
      <c r="V223" s="31"/>
    </row>
    <row r="224" spans="1:22" s="3" customFormat="1" ht="114">
      <c r="A224" s="29">
        <v>180</v>
      </c>
      <c r="B224" s="1390" t="s">
        <v>2200</v>
      </c>
      <c r="C224" s="1390"/>
      <c r="D224" s="39" t="s">
        <v>2201</v>
      </c>
      <c r="E224" s="29" t="s">
        <v>239</v>
      </c>
      <c r="F224" s="29">
        <v>261000</v>
      </c>
      <c r="G224" s="29"/>
      <c r="H224" s="32">
        <v>2000</v>
      </c>
      <c r="I224" s="29"/>
      <c r="J224" s="29">
        <v>2000</v>
      </c>
      <c r="K224" s="67">
        <v>2000</v>
      </c>
      <c r="L224" s="64">
        <v>2000</v>
      </c>
      <c r="M224" s="65">
        <v>1</v>
      </c>
      <c r="N224" s="65">
        <v>8.333333333333337E-2</v>
      </c>
      <c r="O224" s="66" t="s">
        <v>441</v>
      </c>
      <c r="P224" s="66" t="s">
        <v>5925</v>
      </c>
      <c r="Q224" s="66">
        <v>0</v>
      </c>
      <c r="R224" s="66">
        <v>0</v>
      </c>
      <c r="S224" s="77" t="s">
        <v>1368</v>
      </c>
      <c r="T224" s="76" t="s">
        <v>331</v>
      </c>
      <c r="U224" s="25" t="s">
        <v>5869</v>
      </c>
      <c r="V224" s="31"/>
    </row>
    <row r="225" spans="1:22" s="3" customFormat="1" ht="85.5">
      <c r="A225" s="29">
        <v>181</v>
      </c>
      <c r="B225" s="1390" t="s">
        <v>2202</v>
      </c>
      <c r="C225" s="1390"/>
      <c r="D225" s="39" t="s">
        <v>2203</v>
      </c>
      <c r="E225" s="29" t="s">
        <v>233</v>
      </c>
      <c r="F225" s="29">
        <v>60000</v>
      </c>
      <c r="G225" s="29"/>
      <c r="H225" s="32">
        <v>1000</v>
      </c>
      <c r="I225" s="29"/>
      <c r="J225" s="29">
        <v>1000</v>
      </c>
      <c r="K225" s="67">
        <v>1000</v>
      </c>
      <c r="L225" s="64">
        <v>1000</v>
      </c>
      <c r="M225" s="65">
        <v>1</v>
      </c>
      <c r="N225" s="65">
        <v>8.333333333333337E-2</v>
      </c>
      <c r="O225" s="66" t="s">
        <v>441</v>
      </c>
      <c r="P225" s="66" t="s">
        <v>5926</v>
      </c>
      <c r="Q225" s="66">
        <v>0</v>
      </c>
      <c r="R225" s="66">
        <v>0</v>
      </c>
      <c r="S225" s="77" t="s">
        <v>2204</v>
      </c>
      <c r="T225" s="76" t="s">
        <v>331</v>
      </c>
      <c r="U225" s="25" t="s">
        <v>5869</v>
      </c>
      <c r="V225" s="31"/>
    </row>
    <row r="226" spans="1:22" s="3" customFormat="1" ht="28.5">
      <c r="A226" s="29">
        <v>182</v>
      </c>
      <c r="B226" s="1390" t="s">
        <v>2205</v>
      </c>
      <c r="C226" s="1390"/>
      <c r="D226" s="39" t="s">
        <v>2206</v>
      </c>
      <c r="E226" s="29" t="s">
        <v>34</v>
      </c>
      <c r="F226" s="29">
        <v>12600</v>
      </c>
      <c r="G226" s="29"/>
      <c r="H226" s="32">
        <v>3500</v>
      </c>
      <c r="I226" s="29"/>
      <c r="J226" s="29">
        <v>3500</v>
      </c>
      <c r="K226" s="67">
        <v>5000</v>
      </c>
      <c r="L226" s="64">
        <v>5000</v>
      </c>
      <c r="M226" s="65">
        <v>1.4285714285714286</v>
      </c>
      <c r="N226" s="65">
        <v>0.51190476190476197</v>
      </c>
      <c r="O226" s="66" t="s">
        <v>441</v>
      </c>
      <c r="P226" s="66" t="s">
        <v>5927</v>
      </c>
      <c r="Q226" s="66">
        <v>0</v>
      </c>
      <c r="R226" s="66">
        <v>0</v>
      </c>
      <c r="S226" s="77" t="s">
        <v>89</v>
      </c>
      <c r="T226" s="76" t="s">
        <v>331</v>
      </c>
      <c r="U226" s="25" t="s">
        <v>5869</v>
      </c>
      <c r="V226" s="31"/>
    </row>
    <row r="227" spans="1:22" s="3" customFormat="1" ht="42.75">
      <c r="A227" s="29">
        <v>183</v>
      </c>
      <c r="B227" s="1390" t="s">
        <v>2207</v>
      </c>
      <c r="C227" s="1390"/>
      <c r="D227" s="31" t="s">
        <v>2208</v>
      </c>
      <c r="E227" s="25" t="s">
        <v>48</v>
      </c>
      <c r="F227" s="25">
        <v>40000</v>
      </c>
      <c r="G227" s="25">
        <v>17200</v>
      </c>
      <c r="H227" s="32">
        <v>16000</v>
      </c>
      <c r="I227" s="25"/>
      <c r="J227" s="25">
        <v>16000</v>
      </c>
      <c r="K227" s="67">
        <v>16000</v>
      </c>
      <c r="L227" s="67">
        <v>16000</v>
      </c>
      <c r="M227" s="65">
        <v>1</v>
      </c>
      <c r="N227" s="65">
        <v>8.333333333333337E-2</v>
      </c>
      <c r="O227" s="66" t="s">
        <v>5928</v>
      </c>
      <c r="P227" s="66" t="s">
        <v>5929</v>
      </c>
      <c r="Q227" s="66">
        <v>0</v>
      </c>
      <c r="R227" s="66">
        <v>0</v>
      </c>
      <c r="S227" s="30" t="s">
        <v>2209</v>
      </c>
      <c r="T227" s="76" t="s">
        <v>36</v>
      </c>
      <c r="U227" s="25" t="s">
        <v>1194</v>
      </c>
      <c r="V227" s="39"/>
    </row>
    <row r="228" spans="1:22" s="3" customFormat="1" ht="99.75">
      <c r="A228" s="29">
        <v>184</v>
      </c>
      <c r="B228" s="1390" t="s">
        <v>2210</v>
      </c>
      <c r="C228" s="1390"/>
      <c r="D228" s="39" t="s">
        <v>2211</v>
      </c>
      <c r="E228" s="29" t="s">
        <v>48</v>
      </c>
      <c r="F228" s="29">
        <v>100000</v>
      </c>
      <c r="G228" s="29">
        <v>28000</v>
      </c>
      <c r="H228" s="32">
        <v>8000</v>
      </c>
      <c r="I228" s="29"/>
      <c r="J228" s="29">
        <v>8000</v>
      </c>
      <c r="K228" s="67">
        <v>8200</v>
      </c>
      <c r="L228" s="64">
        <v>36200</v>
      </c>
      <c r="M228" s="65">
        <v>1.0249999999999999</v>
      </c>
      <c r="N228" s="65">
        <v>0.10833333333333328</v>
      </c>
      <c r="O228" s="66" t="s">
        <v>3624</v>
      </c>
      <c r="P228" s="66" t="s">
        <v>5930</v>
      </c>
      <c r="Q228" s="66">
        <v>0</v>
      </c>
      <c r="R228" s="66">
        <v>0</v>
      </c>
      <c r="S228" s="77" t="s">
        <v>2212</v>
      </c>
      <c r="T228" s="76" t="s">
        <v>36</v>
      </c>
      <c r="U228" s="29" t="s">
        <v>1194</v>
      </c>
      <c r="V228" s="39"/>
    </row>
    <row r="229" spans="1:22" s="3" customFormat="1" ht="28.5">
      <c r="A229" s="29">
        <v>185</v>
      </c>
      <c r="B229" s="1390" t="s">
        <v>2213</v>
      </c>
      <c r="C229" s="1390"/>
      <c r="D229" s="93" t="s">
        <v>2214</v>
      </c>
      <c r="E229" s="94" t="s">
        <v>48</v>
      </c>
      <c r="F229" s="94">
        <v>200000</v>
      </c>
      <c r="G229" s="25">
        <v>80000</v>
      </c>
      <c r="H229" s="32">
        <v>125000</v>
      </c>
      <c r="I229" s="29"/>
      <c r="J229" s="25">
        <v>125000</v>
      </c>
      <c r="K229" s="67">
        <v>142500</v>
      </c>
      <c r="L229" s="67">
        <v>142500</v>
      </c>
      <c r="M229" s="65">
        <v>1.1399999999999999</v>
      </c>
      <c r="N229" s="65">
        <v>0.22333333333333327</v>
      </c>
      <c r="O229" s="66" t="s">
        <v>3473</v>
      </c>
      <c r="P229" s="66" t="s">
        <v>5931</v>
      </c>
      <c r="Q229" s="66">
        <v>0</v>
      </c>
      <c r="R229" s="66">
        <v>0</v>
      </c>
      <c r="S229" s="77" t="s">
        <v>2215</v>
      </c>
      <c r="T229" s="76" t="s">
        <v>36</v>
      </c>
      <c r="U229" s="25" t="s">
        <v>1194</v>
      </c>
      <c r="V229" s="39"/>
    </row>
    <row r="230" spans="1:22" s="3" customFormat="1" ht="42.75">
      <c r="A230" s="29">
        <v>186</v>
      </c>
      <c r="B230" s="1390" t="s">
        <v>2216</v>
      </c>
      <c r="C230" s="1390"/>
      <c r="D230" s="31" t="s">
        <v>2217</v>
      </c>
      <c r="E230" s="29" t="s">
        <v>883</v>
      </c>
      <c r="F230" s="25">
        <v>60500</v>
      </c>
      <c r="G230" s="29">
        <v>6000</v>
      </c>
      <c r="H230" s="32">
        <v>5000</v>
      </c>
      <c r="I230" s="25"/>
      <c r="J230" s="25">
        <v>5000</v>
      </c>
      <c r="K230" s="67">
        <v>5532</v>
      </c>
      <c r="L230" s="67">
        <v>5532</v>
      </c>
      <c r="M230" s="65">
        <v>1.1064000000000001</v>
      </c>
      <c r="N230" s="65">
        <v>0.18973333333333342</v>
      </c>
      <c r="O230" s="66" t="s">
        <v>3627</v>
      </c>
      <c r="P230" s="66" t="s">
        <v>3628</v>
      </c>
      <c r="Q230" s="66" t="s">
        <v>5932</v>
      </c>
      <c r="R230" s="66" t="s">
        <v>5933</v>
      </c>
      <c r="S230" s="77" t="s">
        <v>118</v>
      </c>
      <c r="T230" s="76" t="s">
        <v>646</v>
      </c>
      <c r="U230" s="25" t="s">
        <v>1194</v>
      </c>
      <c r="V230" s="39"/>
    </row>
    <row r="231" spans="1:22" s="2" customFormat="1" ht="42.75">
      <c r="A231" s="29">
        <v>187</v>
      </c>
      <c r="B231" s="1390" t="s">
        <v>2218</v>
      </c>
      <c r="C231" s="1390"/>
      <c r="D231" s="31" t="s">
        <v>2219</v>
      </c>
      <c r="E231" s="25" t="s">
        <v>208</v>
      </c>
      <c r="F231" s="25">
        <v>10000</v>
      </c>
      <c r="G231" s="25">
        <v>4530</v>
      </c>
      <c r="H231" s="32">
        <v>1000</v>
      </c>
      <c r="I231" s="29"/>
      <c r="J231" s="29">
        <v>1000</v>
      </c>
      <c r="K231" s="64">
        <v>1050</v>
      </c>
      <c r="L231" s="64">
        <v>1050</v>
      </c>
      <c r="M231" s="65">
        <v>1.05</v>
      </c>
      <c r="N231" s="65">
        <v>0.13333333333333341</v>
      </c>
      <c r="O231" s="66">
        <v>0</v>
      </c>
      <c r="P231" s="66" t="s">
        <v>3634</v>
      </c>
      <c r="Q231" s="66">
        <v>0</v>
      </c>
      <c r="R231" s="66">
        <v>0</v>
      </c>
      <c r="S231" s="79" t="s">
        <v>2220</v>
      </c>
      <c r="T231" s="76" t="s">
        <v>36</v>
      </c>
      <c r="U231" s="25" t="s">
        <v>1180</v>
      </c>
      <c r="V231" s="39"/>
    </row>
    <row r="232" spans="1:22" s="2" customFormat="1" ht="42.75">
      <c r="A232" s="29">
        <v>188</v>
      </c>
      <c r="B232" s="1390" t="s">
        <v>2221</v>
      </c>
      <c r="C232" s="1390"/>
      <c r="D232" s="31" t="s">
        <v>2222</v>
      </c>
      <c r="E232" s="25" t="s">
        <v>34</v>
      </c>
      <c r="F232" s="25">
        <v>15000</v>
      </c>
      <c r="G232" s="25"/>
      <c r="H232" s="32">
        <v>5000</v>
      </c>
      <c r="I232" s="25"/>
      <c r="J232" s="25">
        <v>5000</v>
      </c>
      <c r="K232" s="64">
        <v>4600</v>
      </c>
      <c r="L232" s="67">
        <v>4600</v>
      </c>
      <c r="M232" s="65">
        <v>0.92</v>
      </c>
      <c r="N232" s="65">
        <v>3.3333333333334103E-3</v>
      </c>
      <c r="O232" s="66">
        <v>0</v>
      </c>
      <c r="P232" s="66" t="s">
        <v>5934</v>
      </c>
      <c r="Q232" s="66">
        <v>0</v>
      </c>
      <c r="R232" s="66">
        <v>0</v>
      </c>
      <c r="S232" s="77" t="s">
        <v>89</v>
      </c>
      <c r="T232" s="76" t="s">
        <v>90</v>
      </c>
      <c r="U232" s="25" t="s">
        <v>1180</v>
      </c>
      <c r="V232" s="31"/>
    </row>
    <row r="233" spans="1:22" s="3" customFormat="1" ht="28.5">
      <c r="A233" s="29">
        <v>189</v>
      </c>
      <c r="B233" s="1390" t="s">
        <v>2223</v>
      </c>
      <c r="C233" s="1390"/>
      <c r="D233" s="31" t="s">
        <v>2224</v>
      </c>
      <c r="E233" s="29" t="s">
        <v>34</v>
      </c>
      <c r="F233" s="25">
        <v>21000</v>
      </c>
      <c r="G233" s="29"/>
      <c r="H233" s="32">
        <v>3000</v>
      </c>
      <c r="I233" s="25"/>
      <c r="J233" s="25">
        <v>3000</v>
      </c>
      <c r="K233" s="64">
        <v>2750</v>
      </c>
      <c r="L233" s="67">
        <v>2750</v>
      </c>
      <c r="M233" s="65">
        <v>0.91666666666666663</v>
      </c>
      <c r="N233" s="65">
        <v>0</v>
      </c>
      <c r="O233" s="66">
        <v>0</v>
      </c>
      <c r="P233" s="66" t="s">
        <v>5935</v>
      </c>
      <c r="Q233" s="66">
        <v>0</v>
      </c>
      <c r="R233" s="66">
        <v>0</v>
      </c>
      <c r="S233" s="77" t="s">
        <v>89</v>
      </c>
      <c r="T233" s="76" t="s">
        <v>90</v>
      </c>
      <c r="U233" s="25" t="s">
        <v>1180</v>
      </c>
      <c r="V233" s="39"/>
    </row>
    <row r="234" spans="1:22" s="3" customFormat="1" ht="42.75">
      <c r="A234" s="29">
        <v>190</v>
      </c>
      <c r="B234" s="1390" t="s">
        <v>530</v>
      </c>
      <c r="C234" s="1390"/>
      <c r="D234" s="31" t="s">
        <v>531</v>
      </c>
      <c r="E234" s="25" t="s">
        <v>532</v>
      </c>
      <c r="F234" s="25">
        <v>60000</v>
      </c>
      <c r="G234" s="25">
        <v>45743</v>
      </c>
      <c r="H234" s="32">
        <v>6000</v>
      </c>
      <c r="I234" s="29"/>
      <c r="J234" s="25">
        <v>6000</v>
      </c>
      <c r="K234" s="67">
        <v>5483</v>
      </c>
      <c r="L234" s="67">
        <v>5483</v>
      </c>
      <c r="M234" s="65">
        <v>0.91383333333333339</v>
      </c>
      <c r="N234" s="65">
        <v>-2.8333333333332433E-3</v>
      </c>
      <c r="O234" s="66">
        <v>0</v>
      </c>
      <c r="P234" s="66" t="s">
        <v>5936</v>
      </c>
      <c r="Q234" s="66">
        <v>0</v>
      </c>
      <c r="R234" s="66">
        <v>0</v>
      </c>
      <c r="S234" s="77" t="s">
        <v>2225</v>
      </c>
      <c r="T234" s="76" t="s">
        <v>36</v>
      </c>
      <c r="U234" s="25" t="s">
        <v>1415</v>
      </c>
      <c r="V234" s="39"/>
    </row>
    <row r="235" spans="1:22" s="3" customFormat="1" ht="49.5" customHeight="1">
      <c r="A235" s="29">
        <v>191</v>
      </c>
      <c r="B235" s="1390" t="s">
        <v>2226</v>
      </c>
      <c r="C235" s="1390"/>
      <c r="D235" s="31" t="s">
        <v>2227</v>
      </c>
      <c r="E235" s="25" t="s">
        <v>1726</v>
      </c>
      <c r="F235" s="25">
        <v>26000</v>
      </c>
      <c r="G235" s="25">
        <v>23000</v>
      </c>
      <c r="H235" s="32">
        <v>3000</v>
      </c>
      <c r="I235" s="29"/>
      <c r="J235" s="29">
        <v>3000</v>
      </c>
      <c r="K235" s="67">
        <v>3000</v>
      </c>
      <c r="L235" s="64">
        <v>3000</v>
      </c>
      <c r="M235" s="65">
        <v>1</v>
      </c>
      <c r="N235" s="65">
        <v>8.333333333333337E-2</v>
      </c>
      <c r="O235" s="66" t="s">
        <v>38</v>
      </c>
      <c r="P235" s="66" t="s">
        <v>5937</v>
      </c>
      <c r="Q235" s="66">
        <v>0</v>
      </c>
      <c r="R235" s="66">
        <v>0</v>
      </c>
      <c r="S235" s="77" t="s">
        <v>105</v>
      </c>
      <c r="T235" s="76" t="s">
        <v>36</v>
      </c>
      <c r="U235" s="25" t="s">
        <v>1415</v>
      </c>
      <c r="V235" s="39"/>
    </row>
    <row r="236" spans="1:22" s="3" customFormat="1" ht="28.5">
      <c r="A236" s="29">
        <v>192</v>
      </c>
      <c r="B236" s="1390" t="s">
        <v>199</v>
      </c>
      <c r="C236" s="1390"/>
      <c r="D236" s="31" t="s">
        <v>2228</v>
      </c>
      <c r="E236" s="25" t="s">
        <v>48</v>
      </c>
      <c r="F236" s="25">
        <v>26000</v>
      </c>
      <c r="G236" s="29">
        <v>8000</v>
      </c>
      <c r="H236" s="32">
        <v>5000</v>
      </c>
      <c r="I236" s="29"/>
      <c r="J236" s="29">
        <v>5000</v>
      </c>
      <c r="K236" s="67">
        <v>5000</v>
      </c>
      <c r="L236" s="64">
        <v>5000</v>
      </c>
      <c r="M236" s="65">
        <v>1</v>
      </c>
      <c r="N236" s="65">
        <v>8.333333333333337E-2</v>
      </c>
      <c r="O236" s="66" t="s">
        <v>5938</v>
      </c>
      <c r="P236" s="66" t="s">
        <v>5939</v>
      </c>
      <c r="Q236" s="66">
        <v>0</v>
      </c>
      <c r="R236" s="66">
        <v>0</v>
      </c>
      <c r="S236" s="77" t="s">
        <v>2229</v>
      </c>
      <c r="T236" s="29" t="s">
        <v>36</v>
      </c>
      <c r="U236" s="29" t="s">
        <v>1415</v>
      </c>
      <c r="V236" s="39"/>
    </row>
    <row r="237" spans="1:22" s="3" customFormat="1" ht="28.5">
      <c r="A237" s="29">
        <v>193</v>
      </c>
      <c r="B237" s="1390" t="s">
        <v>2230</v>
      </c>
      <c r="C237" s="1390"/>
      <c r="D237" s="31" t="s">
        <v>2231</v>
      </c>
      <c r="E237" s="25" t="s">
        <v>1665</v>
      </c>
      <c r="F237" s="25">
        <v>18000</v>
      </c>
      <c r="G237" s="29">
        <v>13000</v>
      </c>
      <c r="H237" s="32">
        <v>5000</v>
      </c>
      <c r="I237" s="29"/>
      <c r="J237" s="29">
        <v>5000</v>
      </c>
      <c r="K237" s="67">
        <v>5000</v>
      </c>
      <c r="L237" s="64">
        <v>5000</v>
      </c>
      <c r="M237" s="65">
        <v>1</v>
      </c>
      <c r="N237" s="65">
        <v>8.333333333333337E-2</v>
      </c>
      <c r="O237" s="66" t="s">
        <v>38</v>
      </c>
      <c r="P237" s="66" t="s">
        <v>3642</v>
      </c>
      <c r="Q237" s="66">
        <v>0</v>
      </c>
      <c r="R237" s="66">
        <v>0</v>
      </c>
      <c r="S237" s="77" t="s">
        <v>105</v>
      </c>
      <c r="T237" s="76" t="s">
        <v>36</v>
      </c>
      <c r="U237" s="25" t="s">
        <v>1415</v>
      </c>
      <c r="V237" s="39"/>
    </row>
    <row r="238" spans="1:22" s="3" customFormat="1" ht="42.75">
      <c r="A238" s="29">
        <v>194</v>
      </c>
      <c r="B238" s="1390" t="s">
        <v>206</v>
      </c>
      <c r="C238" s="1390"/>
      <c r="D238" s="95" t="s">
        <v>2232</v>
      </c>
      <c r="E238" s="37" t="s">
        <v>208</v>
      </c>
      <c r="F238" s="37">
        <v>10500</v>
      </c>
      <c r="G238" s="37">
        <v>1500</v>
      </c>
      <c r="H238" s="32">
        <v>3000</v>
      </c>
      <c r="I238" s="37"/>
      <c r="J238" s="37">
        <v>3000</v>
      </c>
      <c r="K238" s="67">
        <v>2955</v>
      </c>
      <c r="L238" s="103">
        <v>2955</v>
      </c>
      <c r="M238" s="65">
        <v>0.98499999999999999</v>
      </c>
      <c r="N238" s="65">
        <v>6.8333333333333357E-2</v>
      </c>
      <c r="O238" s="66" t="s">
        <v>441</v>
      </c>
      <c r="P238" s="66" t="s">
        <v>5940</v>
      </c>
      <c r="Q238" s="66">
        <v>0</v>
      </c>
      <c r="R238" s="66">
        <v>0</v>
      </c>
      <c r="S238" s="79" t="s">
        <v>89</v>
      </c>
      <c r="T238" s="76" t="s">
        <v>36</v>
      </c>
      <c r="U238" s="25" t="s">
        <v>1415</v>
      </c>
      <c r="V238" s="95"/>
    </row>
    <row r="239" spans="1:22" s="3" customFormat="1" ht="64.5" customHeight="1">
      <c r="A239" s="29">
        <v>195</v>
      </c>
      <c r="B239" s="1390" t="s">
        <v>212</v>
      </c>
      <c r="C239" s="1390"/>
      <c r="D239" s="95" t="s">
        <v>213</v>
      </c>
      <c r="E239" s="37" t="s">
        <v>48</v>
      </c>
      <c r="F239" s="37">
        <v>20000</v>
      </c>
      <c r="G239" s="29">
        <v>9000</v>
      </c>
      <c r="H239" s="32">
        <v>3000</v>
      </c>
      <c r="I239" s="29"/>
      <c r="J239" s="29">
        <v>3000</v>
      </c>
      <c r="K239" s="67">
        <v>2930</v>
      </c>
      <c r="L239" s="64">
        <v>2930</v>
      </c>
      <c r="M239" s="65">
        <v>0.97666666666666668</v>
      </c>
      <c r="N239" s="65">
        <v>6.0000000000000053E-2</v>
      </c>
      <c r="O239" s="66" t="s">
        <v>38</v>
      </c>
      <c r="P239" s="66" t="s">
        <v>5941</v>
      </c>
      <c r="Q239" s="66">
        <v>0</v>
      </c>
      <c r="R239" s="66">
        <v>0</v>
      </c>
      <c r="S239" s="77" t="s">
        <v>2233</v>
      </c>
      <c r="T239" s="76" t="s">
        <v>36</v>
      </c>
      <c r="U239" s="25" t="s">
        <v>1415</v>
      </c>
      <c r="V239" s="39"/>
    </row>
    <row r="240" spans="1:22" s="3" customFormat="1" ht="42.75">
      <c r="A240" s="29">
        <v>196</v>
      </c>
      <c r="B240" s="1390" t="s">
        <v>2234</v>
      </c>
      <c r="C240" s="1390"/>
      <c r="D240" s="95" t="s">
        <v>2235</v>
      </c>
      <c r="E240" s="37" t="s">
        <v>208</v>
      </c>
      <c r="F240" s="37">
        <v>8000</v>
      </c>
      <c r="G240" s="37">
        <v>6000</v>
      </c>
      <c r="H240" s="32">
        <v>2000</v>
      </c>
      <c r="I240" s="37"/>
      <c r="J240" s="37">
        <v>2000</v>
      </c>
      <c r="K240" s="67">
        <v>1805</v>
      </c>
      <c r="L240" s="103">
        <v>1805</v>
      </c>
      <c r="M240" s="65">
        <v>0.90249999999999997</v>
      </c>
      <c r="N240" s="65">
        <v>-1.4166666666666661E-2</v>
      </c>
      <c r="O240" s="66" t="s">
        <v>441</v>
      </c>
      <c r="P240" s="66" t="s">
        <v>5942</v>
      </c>
      <c r="Q240" s="66">
        <v>0</v>
      </c>
      <c r="R240" s="66">
        <v>0</v>
      </c>
      <c r="S240" s="79" t="s">
        <v>2236</v>
      </c>
      <c r="T240" s="76" t="s">
        <v>36</v>
      </c>
      <c r="U240" s="25" t="s">
        <v>1415</v>
      </c>
      <c r="V240" s="39"/>
    </row>
    <row r="241" spans="1:22" s="3" customFormat="1" ht="28.5">
      <c r="A241" s="29">
        <v>197</v>
      </c>
      <c r="B241" s="1390" t="s">
        <v>218</v>
      </c>
      <c r="C241" s="1390"/>
      <c r="D241" s="39" t="s">
        <v>219</v>
      </c>
      <c r="E241" s="29" t="s">
        <v>56</v>
      </c>
      <c r="F241" s="29">
        <v>25000</v>
      </c>
      <c r="G241" s="29">
        <v>6000</v>
      </c>
      <c r="H241" s="32">
        <v>10000</v>
      </c>
      <c r="I241" s="29"/>
      <c r="J241" s="29">
        <v>10000</v>
      </c>
      <c r="K241" s="67">
        <v>10000</v>
      </c>
      <c r="L241" s="64">
        <v>10000</v>
      </c>
      <c r="M241" s="65">
        <v>1</v>
      </c>
      <c r="N241" s="65">
        <v>8.333333333333337E-2</v>
      </c>
      <c r="O241" s="66" t="s">
        <v>38</v>
      </c>
      <c r="P241" s="66" t="s">
        <v>5943</v>
      </c>
      <c r="Q241" s="66">
        <v>0</v>
      </c>
      <c r="R241" s="66">
        <v>0</v>
      </c>
      <c r="S241" s="77" t="s">
        <v>1410</v>
      </c>
      <c r="T241" s="29" t="s">
        <v>36</v>
      </c>
      <c r="U241" s="25" t="s">
        <v>1415</v>
      </c>
      <c r="V241" s="39"/>
    </row>
    <row r="242" spans="1:22" s="3" customFormat="1" ht="28.5">
      <c r="A242" s="29">
        <v>198</v>
      </c>
      <c r="B242" s="1390" t="s">
        <v>2237</v>
      </c>
      <c r="C242" s="1390"/>
      <c r="D242" s="39" t="s">
        <v>2238</v>
      </c>
      <c r="E242" s="29" t="s">
        <v>48</v>
      </c>
      <c r="F242" s="29">
        <v>10000</v>
      </c>
      <c r="G242" s="29">
        <v>4000</v>
      </c>
      <c r="H242" s="32">
        <v>3000</v>
      </c>
      <c r="I242" s="29"/>
      <c r="J242" s="29">
        <v>3000</v>
      </c>
      <c r="K242" s="67">
        <v>3000</v>
      </c>
      <c r="L242" s="64">
        <v>3000</v>
      </c>
      <c r="M242" s="65">
        <v>1</v>
      </c>
      <c r="N242" s="65">
        <v>8.333333333333337E-2</v>
      </c>
      <c r="O242" s="66" t="s">
        <v>441</v>
      </c>
      <c r="P242" s="66" t="s">
        <v>3648</v>
      </c>
      <c r="Q242" s="66">
        <v>0</v>
      </c>
      <c r="R242" s="66">
        <v>0</v>
      </c>
      <c r="S242" s="77" t="s">
        <v>2239</v>
      </c>
      <c r="T242" s="29" t="s">
        <v>36</v>
      </c>
      <c r="U242" s="25" t="s">
        <v>1415</v>
      </c>
      <c r="V242" s="39"/>
    </row>
    <row r="243" spans="1:22" s="3" customFormat="1" ht="85.5">
      <c r="A243" s="29">
        <v>199</v>
      </c>
      <c r="B243" s="1390" t="s">
        <v>225</v>
      </c>
      <c r="C243" s="1390"/>
      <c r="D243" s="31" t="s">
        <v>2240</v>
      </c>
      <c r="E243" s="29" t="s">
        <v>208</v>
      </c>
      <c r="F243" s="25">
        <v>39000</v>
      </c>
      <c r="G243" s="29">
        <v>2000</v>
      </c>
      <c r="H243" s="32">
        <v>10000</v>
      </c>
      <c r="I243" s="25"/>
      <c r="J243" s="25">
        <v>10000</v>
      </c>
      <c r="K243" s="67">
        <v>9217</v>
      </c>
      <c r="L243" s="67">
        <v>9217</v>
      </c>
      <c r="M243" s="65">
        <v>0.92169999999999996</v>
      </c>
      <c r="N243" s="65">
        <v>5.0333333333333341E-3</v>
      </c>
      <c r="O243" s="66" t="s">
        <v>441</v>
      </c>
      <c r="P243" s="66" t="s">
        <v>5944</v>
      </c>
      <c r="Q243" s="66">
        <v>0</v>
      </c>
      <c r="R243" s="66">
        <v>0</v>
      </c>
      <c r="S243" s="77" t="s">
        <v>2241</v>
      </c>
      <c r="T243" s="76" t="s">
        <v>36</v>
      </c>
      <c r="U243" s="25" t="s">
        <v>1415</v>
      </c>
      <c r="V243" s="39"/>
    </row>
    <row r="244" spans="1:22" s="3" customFormat="1" ht="71.25">
      <c r="A244" s="29">
        <v>200</v>
      </c>
      <c r="B244" s="1390" t="s">
        <v>572</v>
      </c>
      <c r="C244" s="1390"/>
      <c r="D244" s="31" t="s">
        <v>2242</v>
      </c>
      <c r="E244" s="29" t="s">
        <v>574</v>
      </c>
      <c r="F244" s="25">
        <v>100000</v>
      </c>
      <c r="G244" s="29">
        <v>40000</v>
      </c>
      <c r="H244" s="32">
        <v>15000</v>
      </c>
      <c r="I244" s="25"/>
      <c r="J244" s="25">
        <v>15000</v>
      </c>
      <c r="K244" s="67">
        <v>14850</v>
      </c>
      <c r="L244" s="67">
        <v>14850</v>
      </c>
      <c r="M244" s="65">
        <v>0.99</v>
      </c>
      <c r="N244" s="65">
        <v>7.3333333333333361E-2</v>
      </c>
      <c r="O244" s="66" t="s">
        <v>441</v>
      </c>
      <c r="P244" s="66" t="s">
        <v>3650</v>
      </c>
      <c r="Q244" s="66">
        <v>0</v>
      </c>
      <c r="R244" s="66">
        <v>0</v>
      </c>
      <c r="S244" s="77" t="s">
        <v>2243</v>
      </c>
      <c r="T244" s="76" t="s">
        <v>36</v>
      </c>
      <c r="U244" s="25" t="s">
        <v>1415</v>
      </c>
      <c r="V244" s="77"/>
    </row>
    <row r="245" spans="1:22" s="3" customFormat="1" ht="57">
      <c r="A245" s="29">
        <v>201</v>
      </c>
      <c r="B245" s="1390" t="s">
        <v>231</v>
      </c>
      <c r="C245" s="1390"/>
      <c r="D245" s="31" t="s">
        <v>2244</v>
      </c>
      <c r="E245" s="29" t="s">
        <v>64</v>
      </c>
      <c r="F245" s="25">
        <v>103500</v>
      </c>
      <c r="G245" s="29"/>
      <c r="H245" s="32">
        <v>3500</v>
      </c>
      <c r="I245" s="25"/>
      <c r="J245" s="25">
        <v>3500</v>
      </c>
      <c r="K245" s="67">
        <v>3480</v>
      </c>
      <c r="L245" s="67">
        <v>3480</v>
      </c>
      <c r="M245" s="65">
        <v>0.99428571428571433</v>
      </c>
      <c r="N245" s="65">
        <v>7.7619047619047699E-2</v>
      </c>
      <c r="O245" s="66" t="s">
        <v>441</v>
      </c>
      <c r="P245" s="66" t="s">
        <v>5945</v>
      </c>
      <c r="Q245" s="66">
        <v>0</v>
      </c>
      <c r="R245" s="66">
        <v>0</v>
      </c>
      <c r="S245" s="77" t="s">
        <v>254</v>
      </c>
      <c r="T245" s="76" t="s">
        <v>90</v>
      </c>
      <c r="U245" s="25" t="s">
        <v>1415</v>
      </c>
      <c r="V245" s="77"/>
    </row>
    <row r="246" spans="1:22" s="3" customFormat="1" ht="57">
      <c r="A246" s="29">
        <v>202</v>
      </c>
      <c r="B246" s="1390" t="s">
        <v>237</v>
      </c>
      <c r="C246" s="1390"/>
      <c r="D246" s="31" t="s">
        <v>2245</v>
      </c>
      <c r="E246" s="29" t="s">
        <v>239</v>
      </c>
      <c r="F246" s="25">
        <v>20000</v>
      </c>
      <c r="G246" s="29"/>
      <c r="H246" s="32">
        <v>8000</v>
      </c>
      <c r="I246" s="25"/>
      <c r="J246" s="25">
        <v>8000</v>
      </c>
      <c r="K246" s="67">
        <v>8060</v>
      </c>
      <c r="L246" s="67">
        <v>8060</v>
      </c>
      <c r="M246" s="65">
        <v>1.0075000000000001</v>
      </c>
      <c r="N246" s="65">
        <v>9.0833333333333433E-2</v>
      </c>
      <c r="O246" s="66" t="s">
        <v>38</v>
      </c>
      <c r="P246" s="66" t="s">
        <v>5946</v>
      </c>
      <c r="Q246" s="66">
        <v>0</v>
      </c>
      <c r="R246" s="66">
        <v>0</v>
      </c>
      <c r="S246" s="77" t="s">
        <v>2246</v>
      </c>
      <c r="T246" s="76" t="s">
        <v>36</v>
      </c>
      <c r="U246" s="25" t="s">
        <v>1415</v>
      </c>
      <c r="V246" s="77"/>
    </row>
    <row r="247" spans="1:22" s="3" customFormat="1" ht="42.75">
      <c r="A247" s="29">
        <v>203</v>
      </c>
      <c r="B247" s="1390" t="s">
        <v>536</v>
      </c>
      <c r="C247" s="1390"/>
      <c r="D247" s="31" t="s">
        <v>537</v>
      </c>
      <c r="E247" s="29" t="s">
        <v>34</v>
      </c>
      <c r="F247" s="25">
        <v>18000</v>
      </c>
      <c r="G247" s="29"/>
      <c r="H247" s="32">
        <v>9000</v>
      </c>
      <c r="I247" s="25"/>
      <c r="J247" s="25">
        <v>9000</v>
      </c>
      <c r="K247" s="67">
        <v>10000</v>
      </c>
      <c r="L247" s="67">
        <v>10000</v>
      </c>
      <c r="M247" s="65">
        <v>1.1111111111111112</v>
      </c>
      <c r="N247" s="65">
        <v>0.19444444444444453</v>
      </c>
      <c r="O247" s="66" t="s">
        <v>5947</v>
      </c>
      <c r="P247" s="66" t="s">
        <v>5948</v>
      </c>
      <c r="Q247" s="66">
        <v>0</v>
      </c>
      <c r="R247" s="66">
        <v>0</v>
      </c>
      <c r="S247" s="77" t="s">
        <v>2204</v>
      </c>
      <c r="T247" s="76" t="s">
        <v>106</v>
      </c>
      <c r="U247" s="25" t="s">
        <v>1415</v>
      </c>
      <c r="V247" s="77"/>
    </row>
    <row r="248" spans="1:22" s="3" customFormat="1" ht="85.5">
      <c r="A248" s="29">
        <v>204</v>
      </c>
      <c r="B248" s="1390" t="s">
        <v>2247</v>
      </c>
      <c r="C248" s="1390"/>
      <c r="D248" s="31" t="s">
        <v>2248</v>
      </c>
      <c r="E248" s="25" t="s">
        <v>34</v>
      </c>
      <c r="F248" s="25">
        <v>11300</v>
      </c>
      <c r="G248" s="25"/>
      <c r="H248" s="32">
        <v>5000</v>
      </c>
      <c r="I248" s="29"/>
      <c r="J248" s="29">
        <v>5000</v>
      </c>
      <c r="K248" s="64">
        <v>4250</v>
      </c>
      <c r="L248" s="64">
        <v>4250</v>
      </c>
      <c r="M248" s="65">
        <v>0.85</v>
      </c>
      <c r="N248" s="65">
        <v>-6.6666666666666652E-2</v>
      </c>
      <c r="O248" s="66" t="s">
        <v>38</v>
      </c>
      <c r="P248" s="66" t="s">
        <v>3651</v>
      </c>
      <c r="Q248" s="66">
        <v>0</v>
      </c>
      <c r="R248" s="66">
        <v>0</v>
      </c>
      <c r="S248" s="77" t="s">
        <v>2204</v>
      </c>
      <c r="T248" s="76" t="s">
        <v>90</v>
      </c>
      <c r="U248" s="25" t="s">
        <v>1381</v>
      </c>
      <c r="V248" s="39"/>
    </row>
    <row r="249" spans="1:22" s="3" customFormat="1" ht="42.75">
      <c r="A249" s="29">
        <v>205</v>
      </c>
      <c r="B249" s="1390" t="s">
        <v>2249</v>
      </c>
      <c r="C249" s="1390"/>
      <c r="D249" s="31" t="s">
        <v>2250</v>
      </c>
      <c r="E249" s="25" t="s">
        <v>208</v>
      </c>
      <c r="F249" s="25">
        <v>12000</v>
      </c>
      <c r="G249" s="25">
        <v>3000</v>
      </c>
      <c r="H249" s="32">
        <v>5000</v>
      </c>
      <c r="I249" s="29"/>
      <c r="J249" s="29">
        <v>5000</v>
      </c>
      <c r="K249" s="64">
        <v>4580</v>
      </c>
      <c r="L249" s="64">
        <v>4580</v>
      </c>
      <c r="M249" s="65">
        <v>0.91600000000000004</v>
      </c>
      <c r="N249" s="65">
        <v>-6.6666666666659324E-4</v>
      </c>
      <c r="O249" s="66" t="s">
        <v>38</v>
      </c>
      <c r="P249" s="66" t="s">
        <v>3652</v>
      </c>
      <c r="Q249" s="66">
        <v>0</v>
      </c>
      <c r="R249" s="66">
        <v>0</v>
      </c>
      <c r="S249" s="77" t="s">
        <v>89</v>
      </c>
      <c r="T249" s="76" t="s">
        <v>36</v>
      </c>
      <c r="U249" s="25" t="s">
        <v>1381</v>
      </c>
      <c r="V249" s="39"/>
    </row>
    <row r="250" spans="1:22" s="3" customFormat="1" ht="71.25">
      <c r="A250" s="29">
        <v>206</v>
      </c>
      <c r="B250" s="1390" t="s">
        <v>2251</v>
      </c>
      <c r="C250" s="1390"/>
      <c r="D250" s="31" t="s">
        <v>2252</v>
      </c>
      <c r="E250" s="25" t="s">
        <v>48</v>
      </c>
      <c r="F250" s="25">
        <v>94248</v>
      </c>
      <c r="G250" s="25">
        <v>24755</v>
      </c>
      <c r="H250" s="32">
        <v>25000</v>
      </c>
      <c r="I250" s="29"/>
      <c r="J250" s="29">
        <v>25000</v>
      </c>
      <c r="K250" s="64">
        <v>22900</v>
      </c>
      <c r="L250" s="64">
        <v>22900</v>
      </c>
      <c r="M250" s="65">
        <v>0.91600000000000004</v>
      </c>
      <c r="N250" s="65">
        <v>-6.6666666666659324E-4</v>
      </c>
      <c r="O250" s="66" t="s">
        <v>38</v>
      </c>
      <c r="P250" s="66" t="s">
        <v>5949</v>
      </c>
      <c r="Q250" s="66">
        <v>0</v>
      </c>
      <c r="R250" s="66">
        <v>0</v>
      </c>
      <c r="S250" s="79" t="s">
        <v>89</v>
      </c>
      <c r="T250" s="76" t="s">
        <v>36</v>
      </c>
      <c r="U250" s="25" t="s">
        <v>1381</v>
      </c>
      <c r="V250" s="39"/>
    </row>
    <row r="251" spans="1:22" s="3" customFormat="1" ht="49.5" customHeight="1">
      <c r="A251" s="29">
        <v>207</v>
      </c>
      <c r="B251" s="1390" t="s">
        <v>2253</v>
      </c>
      <c r="C251" s="1390"/>
      <c r="D251" s="31" t="s">
        <v>2254</v>
      </c>
      <c r="E251" s="25" t="s">
        <v>1665</v>
      </c>
      <c r="F251" s="25">
        <v>24200</v>
      </c>
      <c r="G251" s="25">
        <v>15000</v>
      </c>
      <c r="H251" s="32">
        <v>9200</v>
      </c>
      <c r="I251" s="29"/>
      <c r="J251" s="25">
        <v>9200</v>
      </c>
      <c r="K251" s="64">
        <v>9000</v>
      </c>
      <c r="L251" s="67">
        <v>9000</v>
      </c>
      <c r="M251" s="65">
        <v>0.97826086956521741</v>
      </c>
      <c r="N251" s="65">
        <v>6.1594202898550776E-2</v>
      </c>
      <c r="O251" s="66" t="s">
        <v>38</v>
      </c>
      <c r="P251" s="66" t="s">
        <v>3654</v>
      </c>
      <c r="Q251" s="66">
        <v>0</v>
      </c>
      <c r="R251" s="66">
        <v>0</v>
      </c>
      <c r="S251" s="79" t="s">
        <v>214</v>
      </c>
      <c r="T251" s="76" t="s">
        <v>36</v>
      </c>
      <c r="U251" s="25" t="s">
        <v>1381</v>
      </c>
      <c r="V251" s="39"/>
    </row>
    <row r="252" spans="1:22" s="3" customFormat="1" ht="42.75">
      <c r="A252" s="29">
        <v>208</v>
      </c>
      <c r="B252" s="1390" t="s">
        <v>2255</v>
      </c>
      <c r="C252" s="1390"/>
      <c r="D252" s="31" t="s">
        <v>2256</v>
      </c>
      <c r="E252" s="25" t="s">
        <v>1717</v>
      </c>
      <c r="F252" s="25">
        <v>12000</v>
      </c>
      <c r="G252" s="25">
        <v>6000</v>
      </c>
      <c r="H252" s="32">
        <v>6000</v>
      </c>
      <c r="I252" s="29"/>
      <c r="J252" s="29">
        <v>6000</v>
      </c>
      <c r="K252" s="64">
        <v>6900</v>
      </c>
      <c r="L252" s="64">
        <v>6900</v>
      </c>
      <c r="M252" s="65">
        <v>1.1499999999999999</v>
      </c>
      <c r="N252" s="65">
        <v>0.23333333333333328</v>
      </c>
      <c r="O252" s="66" t="s">
        <v>38</v>
      </c>
      <c r="P252" s="66" t="s">
        <v>3655</v>
      </c>
      <c r="Q252" s="66">
        <v>0</v>
      </c>
      <c r="R252" s="66">
        <v>0</v>
      </c>
      <c r="S252" s="79" t="s">
        <v>214</v>
      </c>
      <c r="T252" s="76" t="s">
        <v>36</v>
      </c>
      <c r="U252" s="25" t="s">
        <v>1381</v>
      </c>
      <c r="V252" s="39"/>
    </row>
    <row r="253" spans="1:22" s="3" customFormat="1" ht="57">
      <c r="A253" s="29">
        <v>209</v>
      </c>
      <c r="B253" s="1390" t="s">
        <v>2257</v>
      </c>
      <c r="C253" s="1390"/>
      <c r="D253" s="31" t="s">
        <v>2258</v>
      </c>
      <c r="E253" s="25" t="s">
        <v>208</v>
      </c>
      <c r="F253" s="25">
        <v>17000</v>
      </c>
      <c r="G253" s="25">
        <v>5000</v>
      </c>
      <c r="H253" s="32">
        <v>6000</v>
      </c>
      <c r="I253" s="29"/>
      <c r="J253" s="29">
        <v>6000</v>
      </c>
      <c r="K253" s="64">
        <v>5500</v>
      </c>
      <c r="L253" s="64">
        <v>5500</v>
      </c>
      <c r="M253" s="65">
        <v>0.91666666666666663</v>
      </c>
      <c r="N253" s="65">
        <v>0</v>
      </c>
      <c r="O253" s="66" t="s">
        <v>38</v>
      </c>
      <c r="P253" s="66" t="s">
        <v>3656</v>
      </c>
      <c r="Q253" s="66">
        <v>0</v>
      </c>
      <c r="R253" s="66">
        <v>0</v>
      </c>
      <c r="S253" s="77" t="s">
        <v>1675</v>
      </c>
      <c r="T253" s="76" t="s">
        <v>36</v>
      </c>
      <c r="U253" s="25" t="s">
        <v>1381</v>
      </c>
      <c r="V253" s="39"/>
    </row>
    <row r="254" spans="1:22" s="3" customFormat="1" ht="45.75" customHeight="1">
      <c r="A254" s="29">
        <v>210</v>
      </c>
      <c r="B254" s="1390" t="s">
        <v>2259</v>
      </c>
      <c r="C254" s="1390"/>
      <c r="D254" s="31" t="s">
        <v>2260</v>
      </c>
      <c r="E254" s="25" t="s">
        <v>1717</v>
      </c>
      <c r="F254" s="25">
        <v>14298</v>
      </c>
      <c r="G254" s="25">
        <v>10000</v>
      </c>
      <c r="H254" s="32">
        <v>4298</v>
      </c>
      <c r="I254" s="29"/>
      <c r="J254" s="29">
        <v>4298</v>
      </c>
      <c r="K254" s="64">
        <v>4298</v>
      </c>
      <c r="L254" s="64">
        <v>4298</v>
      </c>
      <c r="M254" s="65">
        <v>1</v>
      </c>
      <c r="N254" s="65">
        <v>8.333333333333337E-2</v>
      </c>
      <c r="O254" s="66" t="s">
        <v>38</v>
      </c>
      <c r="P254" s="66" t="s">
        <v>3657</v>
      </c>
      <c r="Q254" s="66">
        <v>0</v>
      </c>
      <c r="R254" s="66">
        <v>0</v>
      </c>
      <c r="S254" s="77" t="s">
        <v>214</v>
      </c>
      <c r="T254" s="76" t="s">
        <v>36</v>
      </c>
      <c r="U254" s="25" t="s">
        <v>1381</v>
      </c>
      <c r="V254" s="39"/>
    </row>
    <row r="255" spans="1:22" s="3" customFormat="1" ht="51.75" customHeight="1">
      <c r="A255" s="29">
        <v>211</v>
      </c>
      <c r="B255" s="1390" t="s">
        <v>2261</v>
      </c>
      <c r="C255" s="1390"/>
      <c r="D255" s="31" t="s">
        <v>2262</v>
      </c>
      <c r="E255" s="25" t="s">
        <v>208</v>
      </c>
      <c r="F255" s="25">
        <v>19220</v>
      </c>
      <c r="G255" s="25">
        <v>3000</v>
      </c>
      <c r="H255" s="32">
        <v>8000</v>
      </c>
      <c r="I255" s="29"/>
      <c r="J255" s="29">
        <v>8000</v>
      </c>
      <c r="K255" s="64">
        <v>8700</v>
      </c>
      <c r="L255" s="64">
        <v>8700</v>
      </c>
      <c r="M255" s="65">
        <v>1.0874999999999999</v>
      </c>
      <c r="N255" s="65">
        <v>0.17083333333333328</v>
      </c>
      <c r="O255" s="66" t="s">
        <v>38</v>
      </c>
      <c r="P255" s="66" t="s">
        <v>3658</v>
      </c>
      <c r="Q255" s="66">
        <v>0</v>
      </c>
      <c r="R255" s="66">
        <v>0</v>
      </c>
      <c r="S255" s="77" t="s">
        <v>89</v>
      </c>
      <c r="T255" s="76" t="s">
        <v>36</v>
      </c>
      <c r="U255" s="25" t="s">
        <v>1381</v>
      </c>
      <c r="V255" s="39"/>
    </row>
    <row r="256" spans="1:22" s="3" customFormat="1" ht="42.75">
      <c r="A256" s="29">
        <v>212</v>
      </c>
      <c r="B256" s="1390" t="s">
        <v>2263</v>
      </c>
      <c r="C256" s="1390"/>
      <c r="D256" s="31" t="s">
        <v>2264</v>
      </c>
      <c r="E256" s="25" t="s">
        <v>208</v>
      </c>
      <c r="F256" s="25">
        <v>20000</v>
      </c>
      <c r="G256" s="25">
        <v>5000</v>
      </c>
      <c r="H256" s="32">
        <v>10000</v>
      </c>
      <c r="I256" s="29"/>
      <c r="J256" s="29">
        <v>10000</v>
      </c>
      <c r="K256" s="64">
        <v>9200</v>
      </c>
      <c r="L256" s="64">
        <v>9200</v>
      </c>
      <c r="M256" s="65">
        <v>0.92</v>
      </c>
      <c r="N256" s="65">
        <v>3.3333333333334103E-3</v>
      </c>
      <c r="O256" s="66" t="s">
        <v>38</v>
      </c>
      <c r="P256" s="66" t="s">
        <v>5950</v>
      </c>
      <c r="Q256" s="66">
        <v>0</v>
      </c>
      <c r="R256" s="66">
        <v>0</v>
      </c>
      <c r="S256" s="77" t="s">
        <v>89</v>
      </c>
      <c r="T256" s="76" t="s">
        <v>36</v>
      </c>
      <c r="U256" s="25" t="s">
        <v>1381</v>
      </c>
      <c r="V256" s="39"/>
    </row>
    <row r="257" spans="1:22" s="3" customFormat="1" ht="28.5">
      <c r="A257" s="29">
        <v>213</v>
      </c>
      <c r="B257" s="1390" t="s">
        <v>2265</v>
      </c>
      <c r="C257" s="1390"/>
      <c r="D257" s="31" t="s">
        <v>2266</v>
      </c>
      <c r="E257" s="25" t="s">
        <v>208</v>
      </c>
      <c r="F257" s="25">
        <v>14000</v>
      </c>
      <c r="G257" s="25">
        <v>5000</v>
      </c>
      <c r="H257" s="32">
        <v>7000</v>
      </c>
      <c r="I257" s="29"/>
      <c r="J257" s="29">
        <v>7000</v>
      </c>
      <c r="K257" s="64">
        <v>6160</v>
      </c>
      <c r="L257" s="64">
        <v>6160</v>
      </c>
      <c r="M257" s="65">
        <v>0.88</v>
      </c>
      <c r="N257" s="65">
        <v>-3.6666666666666625E-2</v>
      </c>
      <c r="O257" s="66" t="s">
        <v>38</v>
      </c>
      <c r="P257" s="66" t="s">
        <v>5951</v>
      </c>
      <c r="Q257" s="66">
        <v>0</v>
      </c>
      <c r="R257" s="66">
        <v>0</v>
      </c>
      <c r="S257" s="77" t="s">
        <v>89</v>
      </c>
      <c r="T257" s="76" t="s">
        <v>36</v>
      </c>
      <c r="U257" s="25" t="s">
        <v>1381</v>
      </c>
      <c r="V257" s="39"/>
    </row>
    <row r="258" spans="1:22" s="3" customFormat="1" ht="28.5">
      <c r="A258" s="29">
        <v>214</v>
      </c>
      <c r="B258" s="1390" t="s">
        <v>2267</v>
      </c>
      <c r="C258" s="1390"/>
      <c r="D258" s="31" t="s">
        <v>2268</v>
      </c>
      <c r="E258" s="25" t="s">
        <v>64</v>
      </c>
      <c r="F258" s="25">
        <v>150000</v>
      </c>
      <c r="G258" s="25"/>
      <c r="H258" s="32">
        <v>25000</v>
      </c>
      <c r="I258" s="25"/>
      <c r="J258" s="29">
        <v>25000</v>
      </c>
      <c r="K258" s="64">
        <v>16250</v>
      </c>
      <c r="L258" s="64">
        <v>16250</v>
      </c>
      <c r="M258" s="65">
        <v>0.65</v>
      </c>
      <c r="N258" s="65">
        <v>-0.26666666666666661</v>
      </c>
      <c r="O258" s="66" t="s">
        <v>38</v>
      </c>
      <c r="P258" s="66" t="s">
        <v>5952</v>
      </c>
      <c r="Q258" s="66">
        <v>0</v>
      </c>
      <c r="R258" s="66">
        <v>0</v>
      </c>
      <c r="S258" s="77" t="s">
        <v>89</v>
      </c>
      <c r="T258" s="29" t="s">
        <v>450</v>
      </c>
      <c r="U258" s="25" t="s">
        <v>1381</v>
      </c>
      <c r="V258" s="39"/>
    </row>
    <row r="259" spans="1:22" s="3" customFormat="1" ht="28.5">
      <c r="A259" s="29">
        <v>215</v>
      </c>
      <c r="B259" s="1390" t="s">
        <v>2269</v>
      </c>
      <c r="C259" s="1390"/>
      <c r="D259" s="31" t="s">
        <v>2270</v>
      </c>
      <c r="E259" s="25" t="s">
        <v>34</v>
      </c>
      <c r="F259" s="25">
        <v>10000</v>
      </c>
      <c r="G259" s="25"/>
      <c r="H259" s="32">
        <v>3000</v>
      </c>
      <c r="I259" s="25"/>
      <c r="J259" s="29">
        <v>3000</v>
      </c>
      <c r="K259" s="64">
        <v>3000</v>
      </c>
      <c r="L259" s="64">
        <v>3000</v>
      </c>
      <c r="M259" s="65">
        <v>1</v>
      </c>
      <c r="N259" s="65">
        <v>8.333333333333337E-2</v>
      </c>
      <c r="O259" s="66" t="s">
        <v>38</v>
      </c>
      <c r="P259" s="66" t="s">
        <v>3662</v>
      </c>
      <c r="Q259" s="66">
        <v>0</v>
      </c>
      <c r="R259" s="66">
        <v>0</v>
      </c>
      <c r="S259" s="77" t="s">
        <v>89</v>
      </c>
      <c r="T259" s="29" t="s">
        <v>271</v>
      </c>
      <c r="U259" s="25" t="s">
        <v>1381</v>
      </c>
      <c r="V259" s="39"/>
    </row>
    <row r="260" spans="1:22" s="3" customFormat="1" ht="114">
      <c r="A260" s="29">
        <v>216</v>
      </c>
      <c r="B260" s="1390" t="s">
        <v>1506</v>
      </c>
      <c r="C260" s="1390"/>
      <c r="D260" s="31" t="s">
        <v>2271</v>
      </c>
      <c r="E260" s="25" t="s">
        <v>64</v>
      </c>
      <c r="F260" s="25">
        <v>80000</v>
      </c>
      <c r="G260" s="25"/>
      <c r="H260" s="32">
        <v>5000</v>
      </c>
      <c r="I260" s="25"/>
      <c r="J260" s="29">
        <v>5000</v>
      </c>
      <c r="K260" s="64">
        <v>4200</v>
      </c>
      <c r="L260" s="64">
        <v>4200</v>
      </c>
      <c r="M260" s="65">
        <v>0.84</v>
      </c>
      <c r="N260" s="65">
        <v>-7.6666666666666661E-2</v>
      </c>
      <c r="O260" s="66" t="s">
        <v>3663</v>
      </c>
      <c r="P260" s="66" t="s">
        <v>3664</v>
      </c>
      <c r="Q260" s="66" t="s">
        <v>5953</v>
      </c>
      <c r="R260" s="66" t="s">
        <v>5954</v>
      </c>
      <c r="S260" s="77" t="s">
        <v>89</v>
      </c>
      <c r="T260" s="29" t="s">
        <v>450</v>
      </c>
      <c r="U260" s="25" t="s">
        <v>1381</v>
      </c>
      <c r="V260" s="39"/>
    </row>
    <row r="261" spans="1:22" s="3" customFormat="1" ht="42.75">
      <c r="A261" s="29">
        <v>217</v>
      </c>
      <c r="B261" s="1390" t="s">
        <v>2272</v>
      </c>
      <c r="C261" s="1390"/>
      <c r="D261" s="31" t="s">
        <v>2273</v>
      </c>
      <c r="E261" s="25" t="s">
        <v>233</v>
      </c>
      <c r="F261" s="25">
        <v>30000</v>
      </c>
      <c r="G261" s="25"/>
      <c r="H261" s="32">
        <v>5000</v>
      </c>
      <c r="I261" s="25"/>
      <c r="J261" s="29">
        <v>5000</v>
      </c>
      <c r="K261" s="64">
        <v>5470</v>
      </c>
      <c r="L261" s="64">
        <v>5470</v>
      </c>
      <c r="M261" s="65">
        <v>1.0940000000000001</v>
      </c>
      <c r="N261" s="65">
        <v>0.17733333333333345</v>
      </c>
      <c r="O261" s="66" t="s">
        <v>38</v>
      </c>
      <c r="P261" s="66" t="s">
        <v>3667</v>
      </c>
      <c r="Q261" s="66">
        <v>0</v>
      </c>
      <c r="R261" s="66">
        <v>0</v>
      </c>
      <c r="S261" s="77" t="s">
        <v>89</v>
      </c>
      <c r="T261" s="29" t="s">
        <v>106</v>
      </c>
      <c r="U261" s="25" t="s">
        <v>1381</v>
      </c>
      <c r="V261" s="39"/>
    </row>
    <row r="262" spans="1:22" s="3" customFormat="1" ht="42.75">
      <c r="A262" s="29">
        <v>218</v>
      </c>
      <c r="B262" s="1390" t="s">
        <v>2274</v>
      </c>
      <c r="C262" s="1390"/>
      <c r="D262" s="31" t="s">
        <v>2275</v>
      </c>
      <c r="E262" s="25" t="s">
        <v>34</v>
      </c>
      <c r="F262" s="25">
        <v>20600</v>
      </c>
      <c r="G262" s="25"/>
      <c r="H262" s="32">
        <v>6000</v>
      </c>
      <c r="I262" s="25"/>
      <c r="J262" s="29">
        <v>6000</v>
      </c>
      <c r="K262" s="64">
        <v>6530</v>
      </c>
      <c r="L262" s="64">
        <v>6530</v>
      </c>
      <c r="M262" s="65">
        <v>1.0883333333333334</v>
      </c>
      <c r="N262" s="65">
        <v>0.17166666666666675</v>
      </c>
      <c r="O262" s="66" t="s">
        <v>38</v>
      </c>
      <c r="P262" s="66" t="s">
        <v>3668</v>
      </c>
      <c r="Q262" s="66">
        <v>0</v>
      </c>
      <c r="R262" s="66">
        <v>0</v>
      </c>
      <c r="S262" s="77" t="s">
        <v>89</v>
      </c>
      <c r="T262" s="29" t="s">
        <v>106</v>
      </c>
      <c r="U262" s="25" t="s">
        <v>1381</v>
      </c>
      <c r="V262" s="39"/>
    </row>
    <row r="263" spans="1:22" s="3" customFormat="1" ht="114">
      <c r="A263" s="29">
        <v>219</v>
      </c>
      <c r="B263" s="1390" t="s">
        <v>2276</v>
      </c>
      <c r="C263" s="1390"/>
      <c r="D263" s="31" t="s">
        <v>2277</v>
      </c>
      <c r="E263" s="25">
        <v>2017</v>
      </c>
      <c r="F263" s="25">
        <v>5000</v>
      </c>
      <c r="G263" s="25"/>
      <c r="H263" s="32">
        <v>5000</v>
      </c>
      <c r="I263" s="29"/>
      <c r="J263" s="29">
        <v>5000</v>
      </c>
      <c r="K263" s="64">
        <v>4100</v>
      </c>
      <c r="L263" s="64">
        <v>4100</v>
      </c>
      <c r="M263" s="65">
        <v>0.82</v>
      </c>
      <c r="N263" s="65">
        <v>-9.6666666666666679E-2</v>
      </c>
      <c r="O263" s="66" t="s">
        <v>38</v>
      </c>
      <c r="P263" s="66" t="s">
        <v>3670</v>
      </c>
      <c r="Q263" s="66">
        <v>0</v>
      </c>
      <c r="R263" s="66">
        <v>0</v>
      </c>
      <c r="S263" s="77" t="s">
        <v>214</v>
      </c>
      <c r="T263" s="76" t="s">
        <v>271</v>
      </c>
      <c r="U263" s="25" t="s">
        <v>1381</v>
      </c>
      <c r="V263" s="39"/>
    </row>
    <row r="264" spans="1:22" s="3" customFormat="1" ht="28.5">
      <c r="A264" s="29">
        <v>220</v>
      </c>
      <c r="B264" s="1390" t="s">
        <v>2278</v>
      </c>
      <c r="C264" s="1390"/>
      <c r="D264" s="31" t="s">
        <v>2279</v>
      </c>
      <c r="E264" s="29" t="s">
        <v>56</v>
      </c>
      <c r="F264" s="25">
        <v>3500</v>
      </c>
      <c r="G264" s="29">
        <v>1000</v>
      </c>
      <c r="H264" s="32">
        <v>2500</v>
      </c>
      <c r="I264" s="25"/>
      <c r="J264" s="25">
        <v>2500</v>
      </c>
      <c r="K264" s="67">
        <v>2380</v>
      </c>
      <c r="L264" s="67">
        <v>2430</v>
      </c>
      <c r="M264" s="65">
        <v>0.95199999999999996</v>
      </c>
      <c r="N264" s="65">
        <v>3.5333333333333328E-2</v>
      </c>
      <c r="O264" s="66" t="s">
        <v>3473</v>
      </c>
      <c r="P264" s="66" t="s">
        <v>5955</v>
      </c>
      <c r="Q264" s="66">
        <v>0</v>
      </c>
      <c r="R264" s="66">
        <v>0</v>
      </c>
      <c r="S264" s="77" t="s">
        <v>2135</v>
      </c>
      <c r="T264" s="76" t="s">
        <v>36</v>
      </c>
      <c r="U264" s="25" t="s">
        <v>1556</v>
      </c>
      <c r="V264" s="39"/>
    </row>
    <row r="265" spans="1:22" s="3" customFormat="1" ht="28.5">
      <c r="A265" s="29">
        <v>221</v>
      </c>
      <c r="B265" s="1390" t="s">
        <v>2280</v>
      </c>
      <c r="C265" s="1390"/>
      <c r="D265" s="31" t="s">
        <v>2281</v>
      </c>
      <c r="E265" s="29" t="s">
        <v>64</v>
      </c>
      <c r="F265" s="25">
        <v>5000</v>
      </c>
      <c r="G265" s="29"/>
      <c r="H265" s="32">
        <v>600</v>
      </c>
      <c r="I265" s="25"/>
      <c r="J265" s="25">
        <v>600</v>
      </c>
      <c r="K265" s="67">
        <v>450</v>
      </c>
      <c r="L265" s="67">
        <v>480</v>
      </c>
      <c r="M265" s="65">
        <v>0.75</v>
      </c>
      <c r="N265" s="65">
        <v>-0.16666666666666663</v>
      </c>
      <c r="O265" s="66" t="s">
        <v>3473</v>
      </c>
      <c r="P265" s="66" t="s">
        <v>5956</v>
      </c>
      <c r="Q265" s="66">
        <v>0</v>
      </c>
      <c r="R265" s="66"/>
      <c r="S265" s="77" t="s">
        <v>2135</v>
      </c>
      <c r="T265" s="76" t="s">
        <v>114</v>
      </c>
      <c r="U265" s="25" t="s">
        <v>1556</v>
      </c>
      <c r="V265" s="39"/>
    </row>
    <row r="266" spans="1:22" s="3" customFormat="1" ht="57">
      <c r="A266" s="29">
        <v>222</v>
      </c>
      <c r="B266" s="1390" t="s">
        <v>2282</v>
      </c>
      <c r="C266" s="1390"/>
      <c r="D266" s="31" t="s">
        <v>2283</v>
      </c>
      <c r="E266" s="29" t="s">
        <v>208</v>
      </c>
      <c r="F266" s="25">
        <v>7200</v>
      </c>
      <c r="G266" s="29">
        <v>620</v>
      </c>
      <c r="H266" s="32">
        <v>5500</v>
      </c>
      <c r="I266" s="25"/>
      <c r="J266" s="25">
        <v>5500</v>
      </c>
      <c r="K266" s="67">
        <v>5270</v>
      </c>
      <c r="L266" s="67">
        <v>5310</v>
      </c>
      <c r="M266" s="65">
        <v>0.95818181818181813</v>
      </c>
      <c r="N266" s="65">
        <v>4.1515151515151505E-2</v>
      </c>
      <c r="O266" s="66" t="s">
        <v>3473</v>
      </c>
      <c r="P266" s="66" t="s">
        <v>5957</v>
      </c>
      <c r="Q266" s="66">
        <v>0</v>
      </c>
      <c r="R266" s="66">
        <v>0</v>
      </c>
      <c r="S266" s="77" t="s">
        <v>2140</v>
      </c>
      <c r="T266" s="76" t="s">
        <v>271</v>
      </c>
      <c r="U266" s="25" t="s">
        <v>1556</v>
      </c>
      <c r="V266" s="39"/>
    </row>
    <row r="267" spans="1:22" s="3" customFormat="1" ht="42.75">
      <c r="A267" s="29">
        <v>223</v>
      </c>
      <c r="B267" s="1390" t="s">
        <v>2284</v>
      </c>
      <c r="C267" s="1390"/>
      <c r="D267" s="31" t="s">
        <v>2285</v>
      </c>
      <c r="E267" s="29" t="s">
        <v>208</v>
      </c>
      <c r="F267" s="25">
        <v>7400</v>
      </c>
      <c r="G267" s="29">
        <v>680</v>
      </c>
      <c r="H267" s="32">
        <v>6000</v>
      </c>
      <c r="I267" s="25"/>
      <c r="J267" s="25">
        <v>6000</v>
      </c>
      <c r="K267" s="67">
        <v>5590</v>
      </c>
      <c r="L267" s="67">
        <v>5660</v>
      </c>
      <c r="M267" s="65">
        <v>0.93166666666666664</v>
      </c>
      <c r="N267" s="65">
        <v>1.5000000000000013E-2</v>
      </c>
      <c r="O267" s="66" t="s">
        <v>3473</v>
      </c>
      <c r="P267" s="66" t="s">
        <v>5958</v>
      </c>
      <c r="Q267" s="66">
        <v>0</v>
      </c>
      <c r="R267" s="66">
        <v>0</v>
      </c>
      <c r="S267" s="77" t="s">
        <v>2140</v>
      </c>
      <c r="T267" s="76" t="s">
        <v>271</v>
      </c>
      <c r="U267" s="25" t="s">
        <v>1556</v>
      </c>
      <c r="V267" s="39"/>
    </row>
    <row r="268" spans="1:22" s="2" customFormat="1" ht="42.75">
      <c r="A268" s="29">
        <v>224</v>
      </c>
      <c r="B268" s="1390" t="s">
        <v>2286</v>
      </c>
      <c r="C268" s="1390"/>
      <c r="D268" s="31" t="s">
        <v>2287</v>
      </c>
      <c r="E268" s="25" t="s">
        <v>1665</v>
      </c>
      <c r="F268" s="25">
        <v>14097.31</v>
      </c>
      <c r="G268" s="25">
        <v>10500</v>
      </c>
      <c r="H268" s="32">
        <v>3590</v>
      </c>
      <c r="I268" s="29"/>
      <c r="J268" s="25">
        <v>3590</v>
      </c>
      <c r="K268" s="67">
        <v>3575</v>
      </c>
      <c r="L268" s="67">
        <v>3575</v>
      </c>
      <c r="M268" s="65">
        <v>0.99582172701949856</v>
      </c>
      <c r="N268" s="65">
        <v>7.915506035283193E-2</v>
      </c>
      <c r="O268" s="66" t="s">
        <v>38</v>
      </c>
      <c r="P268" s="66" t="s">
        <v>5959</v>
      </c>
      <c r="Q268" s="66">
        <v>0</v>
      </c>
      <c r="R268" s="66">
        <v>0</v>
      </c>
      <c r="S268" s="77" t="s">
        <v>2288</v>
      </c>
      <c r="T268" s="76" t="s">
        <v>36</v>
      </c>
      <c r="U268" s="29" t="s">
        <v>1556</v>
      </c>
      <c r="V268" s="39"/>
    </row>
    <row r="269" spans="1:22" s="2" customFormat="1" ht="28.5">
      <c r="A269" s="29">
        <v>225</v>
      </c>
      <c r="B269" s="1390" t="s">
        <v>2289</v>
      </c>
      <c r="C269" s="1390"/>
      <c r="D269" s="31" t="s">
        <v>2290</v>
      </c>
      <c r="E269" s="25" t="s">
        <v>1717</v>
      </c>
      <c r="F269" s="25">
        <v>2000</v>
      </c>
      <c r="G269" s="25">
        <v>400</v>
      </c>
      <c r="H269" s="32">
        <v>1600</v>
      </c>
      <c r="I269" s="29"/>
      <c r="J269" s="25">
        <v>1600</v>
      </c>
      <c r="K269" s="67">
        <v>1600</v>
      </c>
      <c r="L269" s="67">
        <v>1600</v>
      </c>
      <c r="M269" s="65">
        <v>1</v>
      </c>
      <c r="N269" s="65">
        <v>8.333333333333337E-2</v>
      </c>
      <c r="O269" s="66" t="s">
        <v>5960</v>
      </c>
      <c r="P269" s="66" t="s">
        <v>5961</v>
      </c>
      <c r="Q269" s="66">
        <v>0</v>
      </c>
      <c r="R269" s="66">
        <v>0</v>
      </c>
      <c r="S269" s="77" t="s">
        <v>2291</v>
      </c>
      <c r="T269" s="76" t="s">
        <v>36</v>
      </c>
      <c r="U269" s="29" t="s">
        <v>1556</v>
      </c>
      <c r="V269" s="39"/>
    </row>
    <row r="270" spans="1:22" s="2" customFormat="1" ht="36" customHeight="1">
      <c r="A270" s="24" t="s">
        <v>74</v>
      </c>
      <c r="B270" s="1406" t="s">
        <v>2292</v>
      </c>
      <c r="C270" s="1406"/>
      <c r="D270" s="27"/>
      <c r="E270" s="24"/>
      <c r="F270" s="24">
        <v>7597510</v>
      </c>
      <c r="G270" s="24">
        <v>1744246</v>
      </c>
      <c r="H270" s="28">
        <v>639770</v>
      </c>
      <c r="I270" s="24">
        <v>153490</v>
      </c>
      <c r="J270" s="24">
        <v>486280</v>
      </c>
      <c r="K270" s="61">
        <v>629573.76</v>
      </c>
      <c r="L270" s="61">
        <v>650711.82999999996</v>
      </c>
      <c r="M270" s="62">
        <v>0.98406264751395034</v>
      </c>
      <c r="N270" s="62">
        <v>6.739598084728371E-2</v>
      </c>
      <c r="O270" s="63"/>
      <c r="P270" s="63"/>
      <c r="Q270" s="63"/>
      <c r="R270" s="63"/>
      <c r="S270" s="83"/>
      <c r="T270" s="78"/>
      <c r="U270" s="25"/>
      <c r="V270" s="31"/>
    </row>
    <row r="271" spans="1:22" s="6" customFormat="1" ht="32.25" customHeight="1">
      <c r="A271" s="24" t="s">
        <v>153</v>
      </c>
      <c r="B271" s="1406" t="s">
        <v>2293</v>
      </c>
      <c r="C271" s="1406"/>
      <c r="D271" s="27"/>
      <c r="E271" s="24"/>
      <c r="F271" s="24">
        <v>5932320</v>
      </c>
      <c r="G271" s="24">
        <v>1324004</v>
      </c>
      <c r="H271" s="28">
        <v>286600</v>
      </c>
      <c r="I271" s="24">
        <v>105600</v>
      </c>
      <c r="J271" s="24">
        <v>181000</v>
      </c>
      <c r="K271" s="61">
        <v>285351</v>
      </c>
      <c r="L271" s="61">
        <v>285351</v>
      </c>
      <c r="M271" s="62">
        <v>0.99564200976971384</v>
      </c>
      <c r="N271" s="62">
        <v>7.8975343103047213E-2</v>
      </c>
      <c r="O271" s="63"/>
      <c r="P271" s="63"/>
      <c r="Q271" s="63"/>
      <c r="R271" s="63"/>
      <c r="S271" s="30"/>
      <c r="T271" s="76"/>
      <c r="U271" s="29"/>
      <c r="V271" s="39"/>
    </row>
    <row r="272" spans="1:22" s="3" customFormat="1" ht="99.75">
      <c r="A272" s="29">
        <v>226</v>
      </c>
      <c r="B272" s="1390" t="s">
        <v>2294</v>
      </c>
      <c r="C272" s="1390"/>
      <c r="D272" s="39" t="s">
        <v>2295</v>
      </c>
      <c r="E272" s="29" t="s">
        <v>1392</v>
      </c>
      <c r="F272" s="29">
        <v>296000</v>
      </c>
      <c r="G272" s="29">
        <v>27500</v>
      </c>
      <c r="H272" s="32">
        <v>5000</v>
      </c>
      <c r="I272" s="29">
        <v>5000</v>
      </c>
      <c r="J272" s="29"/>
      <c r="K272" s="64">
        <v>4800</v>
      </c>
      <c r="L272" s="64">
        <v>4800</v>
      </c>
      <c r="M272" s="65">
        <v>0.96</v>
      </c>
      <c r="N272" s="65">
        <v>4.3333333333333335E-2</v>
      </c>
      <c r="O272" s="66">
        <v>0</v>
      </c>
      <c r="P272" s="66" t="s">
        <v>5962</v>
      </c>
      <c r="Q272" s="66">
        <v>0</v>
      </c>
      <c r="R272" s="66">
        <v>0</v>
      </c>
      <c r="S272" s="77" t="s">
        <v>2296</v>
      </c>
      <c r="T272" s="76" t="s">
        <v>36</v>
      </c>
      <c r="U272" s="29" t="s">
        <v>1399</v>
      </c>
      <c r="V272" s="39"/>
    </row>
    <row r="273" spans="1:22" s="3" customFormat="1" ht="28.5">
      <c r="A273" s="29">
        <v>227</v>
      </c>
      <c r="B273" s="1390" t="s">
        <v>2297</v>
      </c>
      <c r="C273" s="1390"/>
      <c r="D273" s="39" t="s">
        <v>2298</v>
      </c>
      <c r="E273" s="25" t="s">
        <v>558</v>
      </c>
      <c r="F273" s="25">
        <v>60000</v>
      </c>
      <c r="G273" s="25"/>
      <c r="H273" s="32">
        <v>500</v>
      </c>
      <c r="I273" s="25">
        <v>500</v>
      </c>
      <c r="J273" s="29"/>
      <c r="K273" s="64">
        <v>50</v>
      </c>
      <c r="L273" s="64">
        <v>50</v>
      </c>
      <c r="M273" s="65">
        <v>0.1</v>
      </c>
      <c r="N273" s="65">
        <v>-0.81666666666666665</v>
      </c>
      <c r="O273" s="66">
        <v>0</v>
      </c>
      <c r="P273" s="66" t="s">
        <v>5963</v>
      </c>
      <c r="Q273" s="66">
        <v>0</v>
      </c>
      <c r="R273" s="66">
        <v>0</v>
      </c>
      <c r="S273" s="77" t="s">
        <v>2299</v>
      </c>
      <c r="T273" s="76" t="s">
        <v>331</v>
      </c>
      <c r="U273" s="29" t="s">
        <v>1399</v>
      </c>
      <c r="V273" s="31"/>
    </row>
    <row r="274" spans="1:22" s="3" customFormat="1" ht="285" customHeight="1">
      <c r="A274" s="29">
        <v>228</v>
      </c>
      <c r="B274" s="1390" t="s">
        <v>2300</v>
      </c>
      <c r="C274" s="1390"/>
      <c r="D274" s="113" t="s">
        <v>2301</v>
      </c>
      <c r="E274" s="114" t="s">
        <v>1668</v>
      </c>
      <c r="F274" s="114">
        <v>110000</v>
      </c>
      <c r="G274" s="25">
        <v>95000</v>
      </c>
      <c r="H274" s="32">
        <v>15000</v>
      </c>
      <c r="I274" s="29">
        <v>15000</v>
      </c>
      <c r="J274" s="29"/>
      <c r="K274" s="64">
        <v>14000</v>
      </c>
      <c r="L274" s="64">
        <v>14000</v>
      </c>
      <c r="M274" s="65">
        <v>0.93333333333333335</v>
      </c>
      <c r="N274" s="65">
        <v>1.6666666666666718E-2</v>
      </c>
      <c r="O274" s="66" t="s">
        <v>441</v>
      </c>
      <c r="P274" s="66" t="s">
        <v>5964</v>
      </c>
      <c r="Q274" s="66">
        <v>0</v>
      </c>
      <c r="R274" s="66">
        <v>0</v>
      </c>
      <c r="S274" s="117" t="s">
        <v>89</v>
      </c>
      <c r="T274" s="76" t="s">
        <v>36</v>
      </c>
      <c r="U274" s="25" t="s">
        <v>3342</v>
      </c>
      <c r="V274" s="39"/>
    </row>
    <row r="275" spans="1:22" s="3" customFormat="1" ht="178.5" customHeight="1">
      <c r="A275" s="29">
        <v>229</v>
      </c>
      <c r="B275" s="1390" t="s">
        <v>2302</v>
      </c>
      <c r="C275" s="1390"/>
      <c r="D275" s="113" t="s">
        <v>2303</v>
      </c>
      <c r="E275" s="114" t="s">
        <v>239</v>
      </c>
      <c r="F275" s="114">
        <v>3040500</v>
      </c>
      <c r="G275" s="25"/>
      <c r="H275" s="32">
        <v>100000</v>
      </c>
      <c r="I275" s="29"/>
      <c r="J275" s="29">
        <v>100000</v>
      </c>
      <c r="K275" s="64">
        <v>92000</v>
      </c>
      <c r="L275" s="64">
        <v>92000</v>
      </c>
      <c r="M275" s="65">
        <v>0.92</v>
      </c>
      <c r="N275" s="65">
        <v>3.3333333333334103E-3</v>
      </c>
      <c r="O275" s="66" t="s">
        <v>5965</v>
      </c>
      <c r="P275" s="66" t="s">
        <v>5966</v>
      </c>
      <c r="Q275" s="66" t="s">
        <v>5967</v>
      </c>
      <c r="R275" s="66" t="s">
        <v>3614</v>
      </c>
      <c r="S275" s="117" t="s">
        <v>2304</v>
      </c>
      <c r="T275" s="76" t="s">
        <v>187</v>
      </c>
      <c r="U275" s="25" t="s">
        <v>3342</v>
      </c>
      <c r="V275" s="39"/>
    </row>
    <row r="276" spans="1:22" s="2" customFormat="1" ht="71.25">
      <c r="A276" s="29">
        <v>230</v>
      </c>
      <c r="B276" s="1390" t="s">
        <v>2305</v>
      </c>
      <c r="C276" s="1390"/>
      <c r="D276" s="113" t="s">
        <v>2306</v>
      </c>
      <c r="E276" s="114" t="s">
        <v>1403</v>
      </c>
      <c r="F276" s="114">
        <v>1100000</v>
      </c>
      <c r="G276" s="25">
        <v>480000</v>
      </c>
      <c r="H276" s="32">
        <v>35000</v>
      </c>
      <c r="I276" s="29">
        <v>5000</v>
      </c>
      <c r="J276" s="29">
        <v>30000</v>
      </c>
      <c r="K276" s="64">
        <v>31500</v>
      </c>
      <c r="L276" s="64">
        <v>31500</v>
      </c>
      <c r="M276" s="65">
        <v>0.9</v>
      </c>
      <c r="N276" s="65">
        <v>-1.6666666666666607E-2</v>
      </c>
      <c r="O276" s="66" t="s">
        <v>3697</v>
      </c>
      <c r="P276" s="66" t="s">
        <v>5968</v>
      </c>
      <c r="Q276" s="66" t="s">
        <v>3699</v>
      </c>
      <c r="R276" s="66" t="s">
        <v>3221</v>
      </c>
      <c r="S276" s="117" t="s">
        <v>1428</v>
      </c>
      <c r="T276" s="76" t="s">
        <v>36</v>
      </c>
      <c r="U276" s="25" t="s">
        <v>1194</v>
      </c>
      <c r="V276" s="39"/>
    </row>
    <row r="277" spans="1:22" s="2" customFormat="1" ht="71.25">
      <c r="A277" s="29">
        <v>231</v>
      </c>
      <c r="B277" s="1390" t="s">
        <v>2307</v>
      </c>
      <c r="C277" s="1390"/>
      <c r="D277" s="113" t="s">
        <v>2308</v>
      </c>
      <c r="E277" s="114" t="s">
        <v>34</v>
      </c>
      <c r="F277" s="114">
        <v>820</v>
      </c>
      <c r="G277" s="25"/>
      <c r="H277" s="32">
        <v>100</v>
      </c>
      <c r="I277" s="25">
        <v>100</v>
      </c>
      <c r="J277" s="29"/>
      <c r="K277" s="64">
        <v>100</v>
      </c>
      <c r="L277" s="64">
        <v>100</v>
      </c>
      <c r="M277" s="65">
        <v>1</v>
      </c>
      <c r="N277" s="65">
        <v>8.333333333333337E-2</v>
      </c>
      <c r="O277" s="66" t="s">
        <v>38</v>
      </c>
      <c r="P277" s="66" t="s">
        <v>5969</v>
      </c>
      <c r="Q277" s="66">
        <v>0</v>
      </c>
      <c r="R277" s="66">
        <v>0</v>
      </c>
      <c r="S277" s="117" t="s">
        <v>254</v>
      </c>
      <c r="T277" s="76" t="s">
        <v>331</v>
      </c>
      <c r="U277" s="25" t="s">
        <v>1194</v>
      </c>
      <c r="V277" s="39"/>
    </row>
    <row r="278" spans="1:22" s="2" customFormat="1" ht="57">
      <c r="A278" s="29">
        <v>232</v>
      </c>
      <c r="B278" s="1390" t="s">
        <v>2309</v>
      </c>
      <c r="C278" s="1390"/>
      <c r="D278" s="31" t="s">
        <v>2310</v>
      </c>
      <c r="E278" s="25" t="s">
        <v>2311</v>
      </c>
      <c r="F278" s="25">
        <v>620000</v>
      </c>
      <c r="G278" s="25">
        <v>279524</v>
      </c>
      <c r="H278" s="32">
        <v>48000</v>
      </c>
      <c r="I278" s="25"/>
      <c r="J278" s="25">
        <v>48000</v>
      </c>
      <c r="K278" s="67">
        <v>65500</v>
      </c>
      <c r="L278" s="67">
        <v>65500</v>
      </c>
      <c r="M278" s="65">
        <v>1.3645833333333333</v>
      </c>
      <c r="N278" s="65">
        <v>0.44791666666666663</v>
      </c>
      <c r="O278" s="66">
        <v>0</v>
      </c>
      <c r="P278" s="66" t="s">
        <v>5970</v>
      </c>
      <c r="Q278" s="66">
        <v>0</v>
      </c>
      <c r="R278" s="66">
        <v>0</v>
      </c>
      <c r="S278" s="30" t="s">
        <v>2312</v>
      </c>
      <c r="T278" s="76" t="s">
        <v>36</v>
      </c>
      <c r="U278" s="25" t="s">
        <v>1180</v>
      </c>
      <c r="V278" s="31"/>
    </row>
    <row r="279" spans="1:22" s="3" customFormat="1" ht="142.5">
      <c r="A279" s="29">
        <v>233</v>
      </c>
      <c r="B279" s="1390" t="s">
        <v>2313</v>
      </c>
      <c r="C279" s="1390"/>
      <c r="D279" s="31" t="s">
        <v>2314</v>
      </c>
      <c r="E279" s="25" t="s">
        <v>1403</v>
      </c>
      <c r="F279" s="25">
        <v>200000</v>
      </c>
      <c r="G279" s="25">
        <v>136980</v>
      </c>
      <c r="H279" s="32">
        <v>3000</v>
      </c>
      <c r="I279" s="25"/>
      <c r="J279" s="25">
        <v>3000</v>
      </c>
      <c r="K279" s="67">
        <v>2750</v>
      </c>
      <c r="L279" s="67">
        <v>2750</v>
      </c>
      <c r="M279" s="65">
        <v>0.91666666666666663</v>
      </c>
      <c r="N279" s="65">
        <v>0</v>
      </c>
      <c r="O279" s="66">
        <v>0</v>
      </c>
      <c r="P279" s="66" t="s">
        <v>5971</v>
      </c>
      <c r="Q279" s="66">
        <v>0</v>
      </c>
      <c r="R279" s="66">
        <v>0</v>
      </c>
      <c r="S279" s="30" t="s">
        <v>2315</v>
      </c>
      <c r="T279" s="76" t="s">
        <v>36</v>
      </c>
      <c r="U279" s="25" t="s">
        <v>1180</v>
      </c>
      <c r="V279" s="31"/>
    </row>
    <row r="280" spans="1:22" s="3" customFormat="1" ht="213.75">
      <c r="A280" s="29">
        <v>234</v>
      </c>
      <c r="B280" s="1390" t="s">
        <v>2316</v>
      </c>
      <c r="C280" s="1390"/>
      <c r="D280" s="95" t="s">
        <v>2317</v>
      </c>
      <c r="E280" s="37" t="s">
        <v>2006</v>
      </c>
      <c r="F280" s="37">
        <v>275000</v>
      </c>
      <c r="G280" s="37">
        <v>265000</v>
      </c>
      <c r="H280" s="32">
        <v>10000</v>
      </c>
      <c r="I280" s="37">
        <v>10000</v>
      </c>
      <c r="J280" s="37"/>
      <c r="K280" s="103">
        <v>9928</v>
      </c>
      <c r="L280" s="103">
        <v>9928</v>
      </c>
      <c r="M280" s="65">
        <v>0.99280000000000002</v>
      </c>
      <c r="N280" s="65">
        <v>7.6133333333333386E-2</v>
      </c>
      <c r="O280" s="66" t="s">
        <v>441</v>
      </c>
      <c r="P280" s="66" t="s">
        <v>5972</v>
      </c>
      <c r="Q280" s="66">
        <v>0</v>
      </c>
      <c r="R280" s="66">
        <v>0</v>
      </c>
      <c r="S280" s="79" t="s">
        <v>1410</v>
      </c>
      <c r="T280" s="76" t="s">
        <v>36</v>
      </c>
      <c r="U280" s="25" t="s">
        <v>1415</v>
      </c>
      <c r="V280" s="31"/>
    </row>
    <row r="281" spans="1:22" s="2" customFormat="1" ht="71.25">
      <c r="A281" s="29">
        <v>235</v>
      </c>
      <c r="B281" s="1390" t="s">
        <v>2318</v>
      </c>
      <c r="C281" s="1390"/>
      <c r="D281" s="113" t="s">
        <v>2319</v>
      </c>
      <c r="E281" s="114" t="s">
        <v>2122</v>
      </c>
      <c r="F281" s="114">
        <v>200000</v>
      </c>
      <c r="G281" s="25">
        <v>20000</v>
      </c>
      <c r="H281" s="32">
        <v>60000</v>
      </c>
      <c r="I281" s="25">
        <v>60000</v>
      </c>
      <c r="J281" s="29"/>
      <c r="K281" s="64">
        <v>55000</v>
      </c>
      <c r="L281" s="64">
        <v>55000</v>
      </c>
      <c r="M281" s="65">
        <v>0.91666666666666663</v>
      </c>
      <c r="N281" s="65">
        <v>0</v>
      </c>
      <c r="O281" s="66" t="s">
        <v>38</v>
      </c>
      <c r="P281" s="66" t="s">
        <v>5973</v>
      </c>
      <c r="Q281" s="66">
        <v>0</v>
      </c>
      <c r="R281" s="66">
        <v>0</v>
      </c>
      <c r="S281" s="117" t="s">
        <v>89</v>
      </c>
      <c r="T281" s="76" t="s">
        <v>36</v>
      </c>
      <c r="U281" s="25" t="s">
        <v>1381</v>
      </c>
      <c r="V281" s="39"/>
    </row>
    <row r="282" spans="1:22" s="5" customFormat="1" ht="114">
      <c r="A282" s="29">
        <v>236</v>
      </c>
      <c r="B282" s="1390" t="s">
        <v>2320</v>
      </c>
      <c r="C282" s="1390"/>
      <c r="D282" s="39" t="s">
        <v>2321</v>
      </c>
      <c r="E282" s="29" t="s">
        <v>599</v>
      </c>
      <c r="F282" s="25">
        <v>30000</v>
      </c>
      <c r="G282" s="29">
        <v>20000</v>
      </c>
      <c r="H282" s="32">
        <v>10000</v>
      </c>
      <c r="I282" s="25">
        <v>10000</v>
      </c>
      <c r="J282" s="25"/>
      <c r="K282" s="64">
        <v>9723</v>
      </c>
      <c r="L282" s="67">
        <v>9723</v>
      </c>
      <c r="M282" s="65">
        <v>0.97230000000000005</v>
      </c>
      <c r="N282" s="65">
        <v>5.5633333333333423E-2</v>
      </c>
      <c r="O282" s="66" t="s">
        <v>5974</v>
      </c>
      <c r="P282" s="66" t="s">
        <v>5975</v>
      </c>
      <c r="Q282" s="66">
        <v>0</v>
      </c>
      <c r="R282" s="66"/>
      <c r="S282" s="30" t="s">
        <v>89</v>
      </c>
      <c r="T282" s="76" t="s">
        <v>36</v>
      </c>
      <c r="U282" s="25" t="s">
        <v>1556</v>
      </c>
      <c r="V282" s="39"/>
    </row>
    <row r="283" spans="1:22" s="2" customFormat="1" ht="35.25" customHeight="1">
      <c r="A283" s="36" t="s">
        <v>190</v>
      </c>
      <c r="B283" s="1406" t="s">
        <v>2323</v>
      </c>
      <c r="C283" s="1406"/>
      <c r="D283" s="51"/>
      <c r="E283" s="36"/>
      <c r="F283" s="24">
        <v>1665190</v>
      </c>
      <c r="G283" s="24">
        <v>420242</v>
      </c>
      <c r="H283" s="28">
        <v>353170</v>
      </c>
      <c r="I283" s="24">
        <v>47890</v>
      </c>
      <c r="J283" s="24">
        <v>305280</v>
      </c>
      <c r="K283" s="61">
        <v>344222.76</v>
      </c>
      <c r="L283" s="61">
        <v>365360.82999999996</v>
      </c>
      <c r="M283" s="62">
        <v>0.97466591160064564</v>
      </c>
      <c r="N283" s="62">
        <v>5.7999244933979011E-2</v>
      </c>
      <c r="O283" s="63"/>
      <c r="P283" s="63"/>
      <c r="Q283" s="63"/>
      <c r="R283" s="63"/>
      <c r="S283" s="83"/>
      <c r="T283" s="78"/>
      <c r="U283" s="24"/>
      <c r="V283" s="51"/>
    </row>
    <row r="284" spans="1:22" s="8" customFormat="1" ht="57">
      <c r="A284" s="1408">
        <v>237</v>
      </c>
      <c r="B284" s="1391" t="s">
        <v>2324</v>
      </c>
      <c r="C284" s="77" t="s">
        <v>3712</v>
      </c>
      <c r="D284" s="51" t="s">
        <v>5976</v>
      </c>
      <c r="E284" s="25">
        <v>2017</v>
      </c>
      <c r="F284" s="25">
        <v>23070</v>
      </c>
      <c r="G284" s="25"/>
      <c r="H284" s="32">
        <v>23070</v>
      </c>
      <c r="I284" s="107"/>
      <c r="J284" s="25">
        <v>23070</v>
      </c>
      <c r="K284" s="67">
        <v>21457</v>
      </c>
      <c r="L284" s="67">
        <v>23073</v>
      </c>
      <c r="M284" s="65">
        <v>0.93008235804074557</v>
      </c>
      <c r="N284" s="65">
        <v>1.3415691374078942E-2</v>
      </c>
      <c r="O284" s="66">
        <v>0</v>
      </c>
      <c r="P284" s="66" t="s">
        <v>5977</v>
      </c>
      <c r="Q284" s="66">
        <v>0</v>
      </c>
      <c r="R284" s="66">
        <v>0</v>
      </c>
      <c r="S284" s="77" t="s">
        <v>2326</v>
      </c>
      <c r="T284" s="112" t="s">
        <v>271</v>
      </c>
      <c r="U284" s="25" t="s">
        <v>5978</v>
      </c>
      <c r="V284" s="91"/>
    </row>
    <row r="285" spans="1:22" s="8" customFormat="1" ht="57">
      <c r="A285" s="1408"/>
      <c r="B285" s="1391"/>
      <c r="C285" s="77" t="s">
        <v>3715</v>
      </c>
      <c r="D285" s="51" t="s">
        <v>5979</v>
      </c>
      <c r="E285" s="25">
        <v>2017</v>
      </c>
      <c r="F285" s="25">
        <v>12580</v>
      </c>
      <c r="G285" s="25"/>
      <c r="H285" s="32">
        <v>12580</v>
      </c>
      <c r="I285" s="107"/>
      <c r="J285" s="25">
        <v>12580</v>
      </c>
      <c r="K285" s="67">
        <v>11823</v>
      </c>
      <c r="L285" s="67">
        <v>12580</v>
      </c>
      <c r="M285" s="65">
        <v>0.93982511923688394</v>
      </c>
      <c r="N285" s="65">
        <v>2.3158452570217314E-2</v>
      </c>
      <c r="O285" s="66">
        <v>0</v>
      </c>
      <c r="P285" s="66" t="s">
        <v>5980</v>
      </c>
      <c r="Q285" s="66">
        <v>0</v>
      </c>
      <c r="R285" s="66">
        <v>0</v>
      </c>
      <c r="S285" s="77" t="s">
        <v>2329</v>
      </c>
      <c r="T285" s="112" t="s">
        <v>271</v>
      </c>
      <c r="U285" s="25" t="s">
        <v>5978</v>
      </c>
      <c r="V285" s="91"/>
    </row>
    <row r="286" spans="1:22" s="8" customFormat="1" ht="57">
      <c r="A286" s="1408"/>
      <c r="B286" s="1391"/>
      <c r="C286" s="77" t="s">
        <v>3718</v>
      </c>
      <c r="D286" s="51" t="s">
        <v>5981</v>
      </c>
      <c r="E286" s="25">
        <v>2017</v>
      </c>
      <c r="F286" s="25">
        <v>60000</v>
      </c>
      <c r="G286" s="25"/>
      <c r="H286" s="32">
        <v>60000</v>
      </c>
      <c r="I286" s="107"/>
      <c r="J286" s="25">
        <v>60000</v>
      </c>
      <c r="K286" s="67">
        <v>57000</v>
      </c>
      <c r="L286" s="67">
        <v>60000</v>
      </c>
      <c r="M286" s="65">
        <v>0.95</v>
      </c>
      <c r="N286" s="65">
        <v>3.3333333333333326E-2</v>
      </c>
      <c r="O286" s="66">
        <v>0</v>
      </c>
      <c r="P286" s="66" t="s">
        <v>5982</v>
      </c>
      <c r="Q286" s="66">
        <v>0</v>
      </c>
      <c r="R286" s="66">
        <v>0</v>
      </c>
      <c r="S286" s="77" t="s">
        <v>2331</v>
      </c>
      <c r="T286" s="112" t="s">
        <v>271</v>
      </c>
      <c r="U286" s="25" t="s">
        <v>5983</v>
      </c>
      <c r="V286" s="91"/>
    </row>
    <row r="287" spans="1:22" s="8" customFormat="1" ht="57">
      <c r="A287" s="1408"/>
      <c r="B287" s="1391"/>
      <c r="C287" s="77" t="s">
        <v>3721</v>
      </c>
      <c r="D287" s="51" t="s">
        <v>5984</v>
      </c>
      <c r="E287" s="107">
        <v>2017</v>
      </c>
      <c r="F287" s="107">
        <v>15000</v>
      </c>
      <c r="G287" s="107"/>
      <c r="H287" s="115">
        <v>15000</v>
      </c>
      <c r="I287" s="107"/>
      <c r="J287" s="29">
        <v>15000</v>
      </c>
      <c r="K287" s="67">
        <v>14500</v>
      </c>
      <c r="L287" s="64">
        <v>15000</v>
      </c>
      <c r="M287" s="65">
        <v>0.96666666666666667</v>
      </c>
      <c r="N287" s="65">
        <v>5.0000000000000044E-2</v>
      </c>
      <c r="O287" s="66">
        <v>0</v>
      </c>
      <c r="P287" s="66" t="s">
        <v>5985</v>
      </c>
      <c r="Q287" s="66">
        <v>0</v>
      </c>
      <c r="R287" s="66">
        <v>0</v>
      </c>
      <c r="S287" s="77" t="s">
        <v>2334</v>
      </c>
      <c r="T287" s="112" t="s">
        <v>271</v>
      </c>
      <c r="U287" s="29" t="s">
        <v>5986</v>
      </c>
      <c r="V287" s="91"/>
    </row>
    <row r="288" spans="1:22" s="8" customFormat="1" ht="60" customHeight="1">
      <c r="A288" s="1408"/>
      <c r="B288" s="1391"/>
      <c r="C288" s="77" t="s">
        <v>3724</v>
      </c>
      <c r="D288" s="51" t="s">
        <v>5987</v>
      </c>
      <c r="E288" s="107">
        <v>2017</v>
      </c>
      <c r="F288" s="107">
        <v>14000</v>
      </c>
      <c r="G288" s="107"/>
      <c r="H288" s="115">
        <v>14000</v>
      </c>
      <c r="I288" s="107"/>
      <c r="J288" s="29">
        <v>14000</v>
      </c>
      <c r="K288" s="67">
        <v>12553.74</v>
      </c>
      <c r="L288" s="64">
        <v>14921.5</v>
      </c>
      <c r="M288" s="65">
        <v>0.89669571428571426</v>
      </c>
      <c r="N288" s="65">
        <v>-1.9970952380952367E-2</v>
      </c>
      <c r="O288" s="66">
        <v>0</v>
      </c>
      <c r="P288" s="66" t="s">
        <v>5988</v>
      </c>
      <c r="Q288" s="66">
        <v>0</v>
      </c>
      <c r="R288" s="66">
        <v>0</v>
      </c>
      <c r="S288" s="77" t="s">
        <v>2337</v>
      </c>
      <c r="T288" s="112" t="s">
        <v>271</v>
      </c>
      <c r="U288" s="29" t="s">
        <v>5989</v>
      </c>
      <c r="V288" s="91"/>
    </row>
    <row r="289" spans="1:22" s="8" customFormat="1" ht="57">
      <c r="A289" s="1408"/>
      <c r="B289" s="1391"/>
      <c r="C289" s="77" t="s">
        <v>3727</v>
      </c>
      <c r="D289" s="51" t="s">
        <v>5990</v>
      </c>
      <c r="E289" s="107">
        <v>2017</v>
      </c>
      <c r="F289" s="107">
        <v>4900</v>
      </c>
      <c r="G289" s="107"/>
      <c r="H289" s="115">
        <v>4900</v>
      </c>
      <c r="I289" s="107"/>
      <c r="J289" s="29">
        <v>4900</v>
      </c>
      <c r="K289" s="67">
        <v>6795.02</v>
      </c>
      <c r="L289" s="64">
        <v>7122.08</v>
      </c>
      <c r="M289" s="65">
        <v>1.3867387755102041</v>
      </c>
      <c r="N289" s="65">
        <v>0.47007210884353745</v>
      </c>
      <c r="O289" s="66">
        <v>0</v>
      </c>
      <c r="P289" s="66" t="s">
        <v>5991</v>
      </c>
      <c r="Q289" s="66">
        <v>0</v>
      </c>
      <c r="R289" s="66">
        <v>0</v>
      </c>
      <c r="S289" s="77" t="s">
        <v>2340</v>
      </c>
      <c r="T289" s="112" t="s">
        <v>271</v>
      </c>
      <c r="U289" s="29" t="s">
        <v>5989</v>
      </c>
      <c r="V289" s="91"/>
    </row>
    <row r="290" spans="1:22" s="8" customFormat="1" ht="57">
      <c r="A290" s="1408"/>
      <c r="B290" s="1391"/>
      <c r="C290" s="77" t="s">
        <v>5992</v>
      </c>
      <c r="D290" s="51" t="s">
        <v>5993</v>
      </c>
      <c r="E290" s="107">
        <v>2017</v>
      </c>
      <c r="F290" s="107">
        <v>10000</v>
      </c>
      <c r="G290" s="107"/>
      <c r="H290" s="115">
        <v>9800</v>
      </c>
      <c r="I290" s="107"/>
      <c r="J290" s="29">
        <v>9800</v>
      </c>
      <c r="K290" s="67">
        <v>8500</v>
      </c>
      <c r="L290" s="64">
        <v>10000</v>
      </c>
      <c r="M290" s="65">
        <v>0.86734693877551017</v>
      </c>
      <c r="N290" s="65">
        <v>-4.9319727891156462E-2</v>
      </c>
      <c r="O290" s="66">
        <v>0</v>
      </c>
      <c r="P290" s="66" t="s">
        <v>5994</v>
      </c>
      <c r="Q290" s="66">
        <v>0</v>
      </c>
      <c r="R290" s="66">
        <v>0</v>
      </c>
      <c r="S290" s="77" t="s">
        <v>2342</v>
      </c>
      <c r="T290" s="112" t="s">
        <v>271</v>
      </c>
      <c r="U290" s="29" t="s">
        <v>5995</v>
      </c>
      <c r="V290" s="91"/>
    </row>
    <row r="291" spans="1:22" s="2" customFormat="1" ht="199.5">
      <c r="A291" s="25">
        <v>238</v>
      </c>
      <c r="B291" s="1390" t="s">
        <v>2344</v>
      </c>
      <c r="C291" s="1390"/>
      <c r="D291" s="39" t="s">
        <v>2345</v>
      </c>
      <c r="E291" s="29" t="s">
        <v>208</v>
      </c>
      <c r="F291" s="29">
        <v>6000</v>
      </c>
      <c r="G291" s="29">
        <v>4000</v>
      </c>
      <c r="H291" s="32">
        <v>1000</v>
      </c>
      <c r="I291" s="29">
        <v>1000</v>
      </c>
      <c r="J291" s="25"/>
      <c r="K291" s="67">
        <v>917</v>
      </c>
      <c r="L291" s="67">
        <v>707.25</v>
      </c>
      <c r="M291" s="65">
        <v>0.91700000000000004</v>
      </c>
      <c r="N291" s="65">
        <v>3.3333333333340764E-4</v>
      </c>
      <c r="O291" s="66" t="s">
        <v>38</v>
      </c>
      <c r="P291" s="66" t="s">
        <v>5996</v>
      </c>
      <c r="Q291" s="66">
        <v>0</v>
      </c>
      <c r="R291" s="66">
        <v>0</v>
      </c>
      <c r="S291" s="30" t="s">
        <v>1333</v>
      </c>
      <c r="T291" s="76" t="s">
        <v>36</v>
      </c>
      <c r="U291" s="29" t="s">
        <v>3731</v>
      </c>
      <c r="V291" s="31"/>
    </row>
    <row r="292" spans="1:22" s="5" customFormat="1" ht="42.75">
      <c r="A292" s="25">
        <v>239</v>
      </c>
      <c r="B292" s="1390" t="s">
        <v>2347</v>
      </c>
      <c r="C292" s="1390"/>
      <c r="D292" s="39" t="s">
        <v>2348</v>
      </c>
      <c r="E292" s="29" t="s">
        <v>208</v>
      </c>
      <c r="F292" s="25">
        <v>15000</v>
      </c>
      <c r="G292" s="29">
        <v>1000</v>
      </c>
      <c r="H292" s="32">
        <v>14000</v>
      </c>
      <c r="I292" s="25"/>
      <c r="J292" s="25">
        <v>14000</v>
      </c>
      <c r="K292" s="67">
        <v>12800</v>
      </c>
      <c r="L292" s="67">
        <v>12800</v>
      </c>
      <c r="M292" s="65">
        <v>0.91428571428571426</v>
      </c>
      <c r="N292" s="65">
        <v>-2.3809523809523725E-3</v>
      </c>
      <c r="O292" s="66">
        <v>0</v>
      </c>
      <c r="P292" s="66" t="s">
        <v>5997</v>
      </c>
      <c r="Q292" s="66">
        <v>0</v>
      </c>
      <c r="R292" s="66">
        <v>0</v>
      </c>
      <c r="S292" s="30" t="s">
        <v>89</v>
      </c>
      <c r="T292" s="76" t="s">
        <v>36</v>
      </c>
      <c r="U292" s="25" t="s">
        <v>1399</v>
      </c>
      <c r="V292" s="39"/>
    </row>
    <row r="293" spans="1:22" s="5" customFormat="1" ht="114">
      <c r="A293" s="25">
        <v>240</v>
      </c>
      <c r="B293" s="1390" t="s">
        <v>2349</v>
      </c>
      <c r="C293" s="1390"/>
      <c r="D293" s="39" t="s">
        <v>2350</v>
      </c>
      <c r="E293" s="29" t="s">
        <v>1665</v>
      </c>
      <c r="F293" s="25">
        <v>5640</v>
      </c>
      <c r="G293" s="29">
        <v>2740</v>
      </c>
      <c r="H293" s="32">
        <v>2900</v>
      </c>
      <c r="I293" s="25"/>
      <c r="J293" s="25">
        <v>2900</v>
      </c>
      <c r="K293" s="67">
        <v>2720</v>
      </c>
      <c r="L293" s="67">
        <v>2720</v>
      </c>
      <c r="M293" s="65">
        <v>0.93793103448275861</v>
      </c>
      <c r="N293" s="65">
        <v>2.1264367816091978E-2</v>
      </c>
      <c r="O293" s="66">
        <v>0</v>
      </c>
      <c r="P293" s="66" t="s">
        <v>5998</v>
      </c>
      <c r="Q293" s="66">
        <v>0</v>
      </c>
      <c r="R293" s="66">
        <v>0</v>
      </c>
      <c r="S293" s="30" t="s">
        <v>2351</v>
      </c>
      <c r="T293" s="76" t="s">
        <v>36</v>
      </c>
      <c r="U293" s="25" t="s">
        <v>1399</v>
      </c>
      <c r="V293" s="39"/>
    </row>
    <row r="294" spans="1:22" s="5" customFormat="1" ht="71.25">
      <c r="A294" s="1408">
        <v>241</v>
      </c>
      <c r="B294" s="1391" t="s">
        <v>2352</v>
      </c>
      <c r="C294" s="77" t="s">
        <v>3734</v>
      </c>
      <c r="D294" s="51" t="s">
        <v>5999</v>
      </c>
      <c r="E294" s="29" t="s">
        <v>883</v>
      </c>
      <c r="F294" s="25">
        <v>200000</v>
      </c>
      <c r="G294" s="29">
        <v>30000</v>
      </c>
      <c r="H294" s="32">
        <v>30000</v>
      </c>
      <c r="I294" s="25"/>
      <c r="J294" s="25">
        <v>30000</v>
      </c>
      <c r="K294" s="67">
        <v>27530</v>
      </c>
      <c r="L294" s="67">
        <v>27530</v>
      </c>
      <c r="M294" s="65">
        <v>0.91766666666666663</v>
      </c>
      <c r="N294" s="65">
        <v>1.0000000000000009E-3</v>
      </c>
      <c r="O294" s="66">
        <v>0</v>
      </c>
      <c r="P294" s="66" t="s">
        <v>6000</v>
      </c>
      <c r="Q294" s="66">
        <v>0</v>
      </c>
      <c r="R294" s="66">
        <v>0</v>
      </c>
      <c r="S294" s="30" t="s">
        <v>2354</v>
      </c>
      <c r="T294" s="76" t="s">
        <v>36</v>
      </c>
      <c r="U294" s="25" t="s">
        <v>1399</v>
      </c>
      <c r="V294" s="39"/>
    </row>
    <row r="295" spans="1:22" s="5" customFormat="1" ht="299.25">
      <c r="A295" s="1408"/>
      <c r="B295" s="1391"/>
      <c r="C295" s="77" t="s">
        <v>3737</v>
      </c>
      <c r="D295" s="51" t="s">
        <v>6001</v>
      </c>
      <c r="E295" s="29" t="s">
        <v>2053</v>
      </c>
      <c r="F295" s="25">
        <v>50000</v>
      </c>
      <c r="G295" s="29">
        <v>3000</v>
      </c>
      <c r="H295" s="32">
        <v>12000</v>
      </c>
      <c r="I295" s="25"/>
      <c r="J295" s="25">
        <v>12000</v>
      </c>
      <c r="K295" s="67">
        <v>11020</v>
      </c>
      <c r="L295" s="67">
        <v>11020</v>
      </c>
      <c r="M295" s="65">
        <v>0.91833333333333333</v>
      </c>
      <c r="N295" s="65">
        <v>1.6666666666667052E-3</v>
      </c>
      <c r="O295" s="66">
        <v>0</v>
      </c>
      <c r="P295" s="66" t="s">
        <v>6002</v>
      </c>
      <c r="Q295" s="66">
        <v>0</v>
      </c>
      <c r="R295" s="66">
        <v>0</v>
      </c>
      <c r="S295" s="30" t="s">
        <v>2356</v>
      </c>
      <c r="T295" s="76" t="s">
        <v>36</v>
      </c>
      <c r="U295" s="25" t="s">
        <v>1399</v>
      </c>
      <c r="V295" s="39"/>
    </row>
    <row r="296" spans="1:22" s="5" customFormat="1" ht="114">
      <c r="A296" s="25">
        <v>242</v>
      </c>
      <c r="B296" s="1390" t="s">
        <v>2357</v>
      </c>
      <c r="C296" s="1390"/>
      <c r="D296" s="39" t="s">
        <v>2358</v>
      </c>
      <c r="E296" s="29" t="s">
        <v>1665</v>
      </c>
      <c r="F296" s="25">
        <v>50000</v>
      </c>
      <c r="G296" s="29">
        <v>35990</v>
      </c>
      <c r="H296" s="32">
        <v>15000</v>
      </c>
      <c r="I296" s="25"/>
      <c r="J296" s="25">
        <v>15000</v>
      </c>
      <c r="K296" s="67">
        <v>13760</v>
      </c>
      <c r="L296" s="67">
        <v>13760</v>
      </c>
      <c r="M296" s="65">
        <v>0.91733333333333333</v>
      </c>
      <c r="N296" s="65">
        <v>6.6666666666670427E-4</v>
      </c>
      <c r="O296" s="66">
        <v>0</v>
      </c>
      <c r="P296" s="66" t="s">
        <v>6003</v>
      </c>
      <c r="Q296" s="66">
        <v>0</v>
      </c>
      <c r="R296" s="66">
        <v>0</v>
      </c>
      <c r="S296" s="30" t="s">
        <v>2359</v>
      </c>
      <c r="T296" s="76" t="s">
        <v>36</v>
      </c>
      <c r="U296" s="25" t="s">
        <v>1399</v>
      </c>
      <c r="V296" s="39"/>
    </row>
    <row r="297" spans="1:22" s="5" customFormat="1" ht="28.5">
      <c r="A297" s="25">
        <v>243</v>
      </c>
      <c r="B297" s="1390" t="s">
        <v>2360</v>
      </c>
      <c r="C297" s="1390"/>
      <c r="D297" s="39" t="s">
        <v>2361</v>
      </c>
      <c r="E297" s="29" t="s">
        <v>558</v>
      </c>
      <c r="F297" s="25">
        <v>25000</v>
      </c>
      <c r="G297" s="29"/>
      <c r="H297" s="32">
        <v>4000</v>
      </c>
      <c r="I297" s="25"/>
      <c r="J297" s="25">
        <v>4000</v>
      </c>
      <c r="K297" s="67">
        <v>4000</v>
      </c>
      <c r="L297" s="67">
        <v>4000</v>
      </c>
      <c r="M297" s="65">
        <v>1</v>
      </c>
      <c r="N297" s="65">
        <v>8.333333333333337E-2</v>
      </c>
      <c r="O297" s="66">
        <v>0</v>
      </c>
      <c r="P297" s="66" t="s">
        <v>3741</v>
      </c>
      <c r="Q297" s="66">
        <v>0</v>
      </c>
      <c r="R297" s="66">
        <v>0</v>
      </c>
      <c r="S297" s="30" t="s">
        <v>2362</v>
      </c>
      <c r="T297" s="76" t="s">
        <v>331</v>
      </c>
      <c r="U297" s="25" t="s">
        <v>1399</v>
      </c>
      <c r="V297" s="39"/>
    </row>
    <row r="298" spans="1:22" s="3" customFormat="1" ht="42.75">
      <c r="A298" s="25">
        <v>244</v>
      </c>
      <c r="B298" s="1390" t="s">
        <v>2363</v>
      </c>
      <c r="C298" s="1390"/>
      <c r="D298" s="39" t="s">
        <v>2364</v>
      </c>
      <c r="E298" s="29" t="s">
        <v>208</v>
      </c>
      <c r="F298" s="29">
        <v>3000</v>
      </c>
      <c r="G298" s="29"/>
      <c r="H298" s="32">
        <v>500</v>
      </c>
      <c r="I298" s="29"/>
      <c r="J298" s="29">
        <v>500</v>
      </c>
      <c r="K298" s="64">
        <v>500</v>
      </c>
      <c r="L298" s="64">
        <v>500</v>
      </c>
      <c r="M298" s="65">
        <v>1</v>
      </c>
      <c r="N298" s="65">
        <v>8.333333333333337E-2</v>
      </c>
      <c r="O298" s="66" t="s">
        <v>441</v>
      </c>
      <c r="P298" s="66" t="s">
        <v>6004</v>
      </c>
      <c r="Q298" s="66">
        <v>0</v>
      </c>
      <c r="R298" s="66">
        <v>0</v>
      </c>
      <c r="S298" s="77" t="s">
        <v>1184</v>
      </c>
      <c r="T298" s="76" t="s">
        <v>90</v>
      </c>
      <c r="U298" s="25" t="s">
        <v>3342</v>
      </c>
      <c r="V298" s="31"/>
    </row>
    <row r="299" spans="1:22" s="2" customFormat="1" ht="120.75" customHeight="1">
      <c r="A299" s="25">
        <v>245</v>
      </c>
      <c r="B299" s="1390" t="s">
        <v>2365</v>
      </c>
      <c r="C299" s="1390"/>
      <c r="D299" s="39" t="s">
        <v>2366</v>
      </c>
      <c r="E299" s="29" t="s">
        <v>582</v>
      </c>
      <c r="F299" s="29">
        <v>235000</v>
      </c>
      <c r="G299" s="29">
        <v>44000</v>
      </c>
      <c r="H299" s="32">
        <v>10000</v>
      </c>
      <c r="I299" s="29"/>
      <c r="J299" s="25">
        <v>10000</v>
      </c>
      <c r="K299" s="64">
        <v>15200</v>
      </c>
      <c r="L299" s="67">
        <v>15200</v>
      </c>
      <c r="M299" s="65">
        <v>1.52</v>
      </c>
      <c r="N299" s="65">
        <v>0.60333333333333339</v>
      </c>
      <c r="O299" s="66" t="s">
        <v>441</v>
      </c>
      <c r="P299" s="66" t="s">
        <v>6005</v>
      </c>
      <c r="Q299" s="66">
        <v>0</v>
      </c>
      <c r="R299" s="66">
        <v>0</v>
      </c>
      <c r="S299" s="30" t="s">
        <v>2367</v>
      </c>
      <c r="T299" s="76" t="s">
        <v>36</v>
      </c>
      <c r="U299" s="29" t="s">
        <v>3342</v>
      </c>
      <c r="V299" s="31"/>
    </row>
    <row r="300" spans="1:22" s="2" customFormat="1" ht="57">
      <c r="A300" s="25">
        <v>246</v>
      </c>
      <c r="B300" s="1390" t="s">
        <v>2368</v>
      </c>
      <c r="C300" s="1390"/>
      <c r="D300" s="39" t="s">
        <v>2369</v>
      </c>
      <c r="E300" s="29" t="s">
        <v>1665</v>
      </c>
      <c r="F300" s="29">
        <v>28000</v>
      </c>
      <c r="G300" s="29">
        <v>9000</v>
      </c>
      <c r="H300" s="32">
        <v>9000</v>
      </c>
      <c r="I300" s="29"/>
      <c r="J300" s="25">
        <v>9000</v>
      </c>
      <c r="K300" s="64">
        <v>11000</v>
      </c>
      <c r="L300" s="67">
        <v>11000</v>
      </c>
      <c r="M300" s="65">
        <v>1.2222222222222223</v>
      </c>
      <c r="N300" s="65">
        <v>0.30555555555555569</v>
      </c>
      <c r="O300" s="66" t="s">
        <v>441</v>
      </c>
      <c r="P300" s="66" t="s">
        <v>6006</v>
      </c>
      <c r="Q300" s="66">
        <v>0</v>
      </c>
      <c r="R300" s="66">
        <v>0</v>
      </c>
      <c r="S300" s="30" t="s">
        <v>2370</v>
      </c>
      <c r="T300" s="76" t="s">
        <v>36</v>
      </c>
      <c r="U300" s="29" t="s">
        <v>3342</v>
      </c>
      <c r="V300" s="31"/>
    </row>
    <row r="301" spans="1:22" s="2" customFormat="1" ht="71.25">
      <c r="A301" s="25">
        <v>247</v>
      </c>
      <c r="B301" s="1390" t="s">
        <v>2371</v>
      </c>
      <c r="C301" s="1390"/>
      <c r="D301" s="39" t="s">
        <v>2372</v>
      </c>
      <c r="E301" s="29" t="s">
        <v>48</v>
      </c>
      <c r="F301" s="29">
        <v>28200</v>
      </c>
      <c r="G301" s="29">
        <v>20000</v>
      </c>
      <c r="H301" s="32">
        <v>6000</v>
      </c>
      <c r="I301" s="29"/>
      <c r="J301" s="25">
        <v>6000</v>
      </c>
      <c r="K301" s="64">
        <v>5800</v>
      </c>
      <c r="L301" s="67">
        <v>5800</v>
      </c>
      <c r="M301" s="65">
        <v>0.96666666666666667</v>
      </c>
      <c r="N301" s="65">
        <v>5.0000000000000044E-2</v>
      </c>
      <c r="O301" s="66" t="s">
        <v>441</v>
      </c>
      <c r="P301" s="66" t="s">
        <v>6007</v>
      </c>
      <c r="Q301" s="66">
        <v>0</v>
      </c>
      <c r="R301" s="66">
        <v>0</v>
      </c>
      <c r="S301" s="30" t="s">
        <v>89</v>
      </c>
      <c r="T301" s="76" t="s">
        <v>36</v>
      </c>
      <c r="U301" s="29" t="s">
        <v>3342</v>
      </c>
      <c r="V301" s="31"/>
    </row>
    <row r="302" spans="1:22" s="3" customFormat="1" ht="57">
      <c r="A302" s="25">
        <v>248</v>
      </c>
      <c r="B302" s="1390" t="s">
        <v>2373</v>
      </c>
      <c r="C302" s="1390"/>
      <c r="D302" s="31" t="s">
        <v>2374</v>
      </c>
      <c r="E302" s="25" t="s">
        <v>48</v>
      </c>
      <c r="F302" s="25">
        <v>100000</v>
      </c>
      <c r="G302" s="25">
        <v>50700</v>
      </c>
      <c r="H302" s="32">
        <v>20000</v>
      </c>
      <c r="I302" s="29"/>
      <c r="J302" s="25">
        <v>20000</v>
      </c>
      <c r="K302" s="67">
        <v>19500</v>
      </c>
      <c r="L302" s="67">
        <v>19500</v>
      </c>
      <c r="M302" s="65">
        <v>0.97499999999999998</v>
      </c>
      <c r="N302" s="65">
        <v>5.8333333333333348E-2</v>
      </c>
      <c r="O302" s="66" t="s">
        <v>3747</v>
      </c>
      <c r="P302" s="66" t="s">
        <v>3748</v>
      </c>
      <c r="Q302" s="66">
        <v>0</v>
      </c>
      <c r="R302" s="66">
        <v>0</v>
      </c>
      <c r="S302" s="77" t="s">
        <v>2375</v>
      </c>
      <c r="T302" s="76" t="s">
        <v>36</v>
      </c>
      <c r="U302" s="25" t="s">
        <v>1194</v>
      </c>
      <c r="V302" s="39"/>
    </row>
    <row r="303" spans="1:22" s="3" customFormat="1" ht="42.75">
      <c r="A303" s="25">
        <v>249</v>
      </c>
      <c r="B303" s="1390" t="s">
        <v>2376</v>
      </c>
      <c r="C303" s="1390"/>
      <c r="D303" s="31" t="s">
        <v>2377</v>
      </c>
      <c r="E303" s="25" t="s">
        <v>48</v>
      </c>
      <c r="F303" s="25">
        <v>31000</v>
      </c>
      <c r="G303" s="25">
        <v>12000</v>
      </c>
      <c r="H303" s="32">
        <v>4800</v>
      </c>
      <c r="I303" s="29"/>
      <c r="J303" s="25">
        <v>4800</v>
      </c>
      <c r="K303" s="67">
        <v>4800</v>
      </c>
      <c r="L303" s="67">
        <v>16800</v>
      </c>
      <c r="M303" s="65">
        <v>1</v>
      </c>
      <c r="N303" s="65">
        <v>8.333333333333337E-2</v>
      </c>
      <c r="O303" s="66" t="s">
        <v>3750</v>
      </c>
      <c r="P303" s="66" t="s">
        <v>3751</v>
      </c>
      <c r="Q303" s="66">
        <v>0</v>
      </c>
      <c r="R303" s="66">
        <v>0</v>
      </c>
      <c r="S303" s="77" t="s">
        <v>2378</v>
      </c>
      <c r="T303" s="76" t="s">
        <v>36</v>
      </c>
      <c r="U303" s="25" t="s">
        <v>1194</v>
      </c>
      <c r="V303" s="39"/>
    </row>
    <row r="304" spans="1:22" s="3" customFormat="1" ht="85.5">
      <c r="A304" s="25">
        <v>250</v>
      </c>
      <c r="B304" s="1390" t="s">
        <v>2379</v>
      </c>
      <c r="C304" s="1390"/>
      <c r="D304" s="31" t="s">
        <v>2380</v>
      </c>
      <c r="E304" s="25" t="s">
        <v>1151</v>
      </c>
      <c r="F304" s="25">
        <v>22000</v>
      </c>
      <c r="G304" s="25">
        <v>10000</v>
      </c>
      <c r="H304" s="32">
        <v>9500</v>
      </c>
      <c r="I304" s="29"/>
      <c r="J304" s="25">
        <v>9500</v>
      </c>
      <c r="K304" s="67">
        <v>8800</v>
      </c>
      <c r="L304" s="67">
        <v>8800</v>
      </c>
      <c r="M304" s="65">
        <v>0.9263157894736842</v>
      </c>
      <c r="N304" s="65">
        <v>9.6491228070175739E-3</v>
      </c>
      <c r="O304" s="66">
        <v>0</v>
      </c>
      <c r="P304" s="66" t="s">
        <v>6008</v>
      </c>
      <c r="Q304" s="66">
        <v>0</v>
      </c>
      <c r="R304" s="66">
        <v>0</v>
      </c>
      <c r="S304" s="77" t="s">
        <v>2381</v>
      </c>
      <c r="T304" s="76" t="s">
        <v>36</v>
      </c>
      <c r="U304" s="25" t="s">
        <v>1180</v>
      </c>
      <c r="V304" s="39"/>
    </row>
    <row r="305" spans="1:22" s="3" customFormat="1" ht="391.5">
      <c r="A305" s="25">
        <v>251</v>
      </c>
      <c r="B305" s="1390" t="s">
        <v>2382</v>
      </c>
      <c r="C305" s="1390"/>
      <c r="D305" s="39" t="s">
        <v>2383</v>
      </c>
      <c r="E305" s="25" t="s">
        <v>48</v>
      </c>
      <c r="F305" s="25">
        <v>38400</v>
      </c>
      <c r="G305" s="25">
        <v>17090</v>
      </c>
      <c r="H305" s="32">
        <v>780</v>
      </c>
      <c r="I305" s="25">
        <v>290</v>
      </c>
      <c r="J305" s="25">
        <v>490</v>
      </c>
      <c r="K305" s="67">
        <v>720</v>
      </c>
      <c r="L305" s="67">
        <v>0</v>
      </c>
      <c r="M305" s="65">
        <v>0.92307692307692313</v>
      </c>
      <c r="N305" s="65">
        <v>6.4102564102564985E-3</v>
      </c>
      <c r="O305" s="66" t="s">
        <v>441</v>
      </c>
      <c r="P305" s="116" t="s">
        <v>6009</v>
      </c>
      <c r="Q305" s="66">
        <v>0</v>
      </c>
      <c r="R305" s="66">
        <v>0</v>
      </c>
      <c r="S305" s="77" t="s">
        <v>89</v>
      </c>
      <c r="T305" s="29" t="s">
        <v>36</v>
      </c>
      <c r="U305" s="25" t="s">
        <v>1415</v>
      </c>
      <c r="V305" s="39"/>
    </row>
    <row r="306" spans="1:22" s="3" customFormat="1" ht="42.75">
      <c r="A306" s="25">
        <v>252</v>
      </c>
      <c r="B306" s="1390" t="s">
        <v>2384</v>
      </c>
      <c r="C306" s="1390"/>
      <c r="D306" s="31" t="s">
        <v>2385</v>
      </c>
      <c r="E306" s="25" t="s">
        <v>558</v>
      </c>
      <c r="F306" s="25">
        <v>28000</v>
      </c>
      <c r="G306" s="25"/>
      <c r="H306" s="32">
        <v>1000</v>
      </c>
      <c r="I306" s="29">
        <v>1000</v>
      </c>
      <c r="J306" s="25"/>
      <c r="K306" s="67">
        <v>10</v>
      </c>
      <c r="L306" s="67">
        <v>10</v>
      </c>
      <c r="M306" s="65">
        <v>0.01</v>
      </c>
      <c r="N306" s="65">
        <v>-0.90666666666666662</v>
      </c>
      <c r="O306" s="66">
        <v>0</v>
      </c>
      <c r="P306" s="66" t="s">
        <v>6010</v>
      </c>
      <c r="Q306" s="66">
        <v>0</v>
      </c>
      <c r="R306" s="66">
        <v>0</v>
      </c>
      <c r="S306" s="77" t="s">
        <v>89</v>
      </c>
      <c r="T306" s="76" t="s">
        <v>331</v>
      </c>
      <c r="U306" s="25" t="s">
        <v>1399</v>
      </c>
      <c r="V306" s="39"/>
    </row>
    <row r="307" spans="1:22" s="3" customFormat="1" ht="88.5" customHeight="1">
      <c r="A307" s="25">
        <v>253</v>
      </c>
      <c r="B307" s="1390" t="s">
        <v>2386</v>
      </c>
      <c r="C307" s="1390"/>
      <c r="D307" s="31" t="s">
        <v>2387</v>
      </c>
      <c r="E307" s="25" t="s">
        <v>208</v>
      </c>
      <c r="F307" s="25">
        <v>100000</v>
      </c>
      <c r="G307" s="25">
        <v>21242</v>
      </c>
      <c r="H307" s="32">
        <v>20000</v>
      </c>
      <c r="I307" s="29"/>
      <c r="J307" s="25">
        <v>20000</v>
      </c>
      <c r="K307" s="67">
        <v>18340</v>
      </c>
      <c r="L307" s="67">
        <v>18340</v>
      </c>
      <c r="M307" s="65">
        <v>0.91700000000000004</v>
      </c>
      <c r="N307" s="65">
        <v>3.3333333333340764E-4</v>
      </c>
      <c r="O307" s="66">
        <v>0</v>
      </c>
      <c r="P307" s="66" t="s">
        <v>6011</v>
      </c>
      <c r="Q307" s="66">
        <v>0</v>
      </c>
      <c r="R307" s="66">
        <v>0</v>
      </c>
      <c r="S307" s="77" t="s">
        <v>2388</v>
      </c>
      <c r="T307" s="76" t="s">
        <v>36</v>
      </c>
      <c r="U307" s="25" t="s">
        <v>1399</v>
      </c>
      <c r="V307" s="39"/>
    </row>
    <row r="308" spans="1:22" s="3" customFormat="1" ht="42.75">
      <c r="A308" s="25">
        <v>254</v>
      </c>
      <c r="B308" s="1390" t="s">
        <v>2389</v>
      </c>
      <c r="C308" s="1390"/>
      <c r="D308" s="31" t="s">
        <v>2390</v>
      </c>
      <c r="E308" s="25" t="s">
        <v>64</v>
      </c>
      <c r="F308" s="25">
        <v>5000</v>
      </c>
      <c r="G308" s="25"/>
      <c r="H308" s="32">
        <v>100</v>
      </c>
      <c r="I308" s="25">
        <v>100</v>
      </c>
      <c r="J308" s="25"/>
      <c r="K308" s="67">
        <v>92</v>
      </c>
      <c r="L308" s="67">
        <v>92</v>
      </c>
      <c r="M308" s="65">
        <v>0.92</v>
      </c>
      <c r="N308" s="65">
        <v>3.3333333333334103E-3</v>
      </c>
      <c r="O308" s="66">
        <v>0</v>
      </c>
      <c r="P308" s="66" t="s">
        <v>3901</v>
      </c>
      <c r="Q308" s="66">
        <v>0</v>
      </c>
      <c r="R308" s="66">
        <v>0</v>
      </c>
      <c r="S308" s="77" t="s">
        <v>118</v>
      </c>
      <c r="T308" s="76" t="s">
        <v>646</v>
      </c>
      <c r="U308" s="25" t="s">
        <v>1399</v>
      </c>
      <c r="V308" s="39"/>
    </row>
    <row r="309" spans="1:22" s="3" customFormat="1" ht="57">
      <c r="A309" s="25">
        <v>255</v>
      </c>
      <c r="B309" s="1390" t="s">
        <v>2391</v>
      </c>
      <c r="C309" s="1390"/>
      <c r="D309" s="31" t="s">
        <v>2392</v>
      </c>
      <c r="E309" s="25" t="s">
        <v>48</v>
      </c>
      <c r="F309" s="25">
        <v>12000</v>
      </c>
      <c r="G309" s="25">
        <v>3500</v>
      </c>
      <c r="H309" s="32">
        <v>7000</v>
      </c>
      <c r="I309" s="29"/>
      <c r="J309" s="25">
        <v>7000</v>
      </c>
      <c r="K309" s="67">
        <v>6600</v>
      </c>
      <c r="L309" s="67">
        <v>6600</v>
      </c>
      <c r="M309" s="65">
        <v>0.94285714285714284</v>
      </c>
      <c r="N309" s="65">
        <v>2.6190476190476208E-2</v>
      </c>
      <c r="O309" s="66" t="s">
        <v>441</v>
      </c>
      <c r="P309" s="66" t="s">
        <v>6012</v>
      </c>
      <c r="Q309" s="66">
        <v>0</v>
      </c>
      <c r="R309" s="66">
        <v>0</v>
      </c>
      <c r="S309" s="77" t="s">
        <v>2393</v>
      </c>
      <c r="T309" s="76" t="s">
        <v>36</v>
      </c>
      <c r="U309" s="25" t="s">
        <v>3342</v>
      </c>
      <c r="V309" s="39"/>
    </row>
    <row r="310" spans="1:22" s="3" customFormat="1" ht="156.75">
      <c r="A310" s="25">
        <v>256</v>
      </c>
      <c r="B310" s="1390" t="s">
        <v>2394</v>
      </c>
      <c r="C310" s="1390"/>
      <c r="D310" s="31" t="s">
        <v>2395</v>
      </c>
      <c r="E310" s="25" t="s">
        <v>2396</v>
      </c>
      <c r="F310" s="25">
        <v>500000</v>
      </c>
      <c r="G310" s="25">
        <v>124000</v>
      </c>
      <c r="H310" s="32">
        <v>40000</v>
      </c>
      <c r="I310" s="29">
        <v>40000</v>
      </c>
      <c r="J310" s="25"/>
      <c r="K310" s="67">
        <v>41250</v>
      </c>
      <c r="L310" s="67">
        <v>41250</v>
      </c>
      <c r="M310" s="65">
        <v>1.03125</v>
      </c>
      <c r="N310" s="65">
        <v>0.11458333333333337</v>
      </c>
      <c r="O310" s="66" t="s">
        <v>3663</v>
      </c>
      <c r="P310" s="66" t="s">
        <v>3758</v>
      </c>
      <c r="Q310" s="66">
        <v>0</v>
      </c>
      <c r="R310" s="66">
        <v>0</v>
      </c>
      <c r="S310" s="77" t="s">
        <v>89</v>
      </c>
      <c r="T310" s="76" t="s">
        <v>36</v>
      </c>
      <c r="U310" s="25" t="s">
        <v>1381</v>
      </c>
      <c r="V310" s="39"/>
    </row>
    <row r="311" spans="1:22" s="3" customFormat="1" ht="199.5">
      <c r="A311" s="25">
        <v>257</v>
      </c>
      <c r="B311" s="1390" t="s">
        <v>2397</v>
      </c>
      <c r="C311" s="1390"/>
      <c r="D311" s="31" t="s">
        <v>581</v>
      </c>
      <c r="E311" s="25" t="s">
        <v>1151</v>
      </c>
      <c r="F311" s="25">
        <v>35000</v>
      </c>
      <c r="G311" s="25">
        <v>24320</v>
      </c>
      <c r="H311" s="32">
        <v>5500</v>
      </c>
      <c r="I311" s="29">
        <v>5500</v>
      </c>
      <c r="J311" s="29"/>
      <c r="K311" s="64">
        <v>5525</v>
      </c>
      <c r="L311" s="64">
        <v>5525</v>
      </c>
      <c r="M311" s="65">
        <v>1.0045454545454546</v>
      </c>
      <c r="N311" s="65">
        <v>8.7878787878788001E-2</v>
      </c>
      <c r="O311" s="66" t="s">
        <v>38</v>
      </c>
      <c r="P311" s="66" t="s">
        <v>6013</v>
      </c>
      <c r="Q311" s="66">
        <v>0</v>
      </c>
      <c r="R311" s="66">
        <v>0</v>
      </c>
      <c r="S311" s="77" t="s">
        <v>89</v>
      </c>
      <c r="T311" s="76" t="s">
        <v>36</v>
      </c>
      <c r="U311" s="25" t="s">
        <v>1415</v>
      </c>
      <c r="V311" s="39"/>
    </row>
    <row r="312" spans="1:22" s="3" customFormat="1" ht="85.5">
      <c r="A312" s="25">
        <v>258</v>
      </c>
      <c r="B312" s="1390" t="s">
        <v>2398</v>
      </c>
      <c r="C312" s="1390"/>
      <c r="D312" s="31" t="s">
        <v>2399</v>
      </c>
      <c r="E312" s="25" t="s">
        <v>1151</v>
      </c>
      <c r="F312" s="25">
        <v>8400</v>
      </c>
      <c r="G312" s="25">
        <v>7660</v>
      </c>
      <c r="H312" s="32">
        <v>740</v>
      </c>
      <c r="I312" s="29"/>
      <c r="J312" s="25">
        <v>740</v>
      </c>
      <c r="K312" s="67">
        <v>710</v>
      </c>
      <c r="L312" s="67">
        <v>710</v>
      </c>
      <c r="M312" s="65">
        <v>0.95945945945945943</v>
      </c>
      <c r="N312" s="65">
        <v>4.27927927927928E-2</v>
      </c>
      <c r="O312" s="66" t="s">
        <v>3473</v>
      </c>
      <c r="P312" s="66" t="s">
        <v>6014</v>
      </c>
      <c r="Q312" s="66">
        <v>0</v>
      </c>
      <c r="R312" s="66">
        <v>0</v>
      </c>
      <c r="S312" s="77" t="s">
        <v>89</v>
      </c>
      <c r="T312" s="76" t="s">
        <v>36</v>
      </c>
      <c r="U312" s="25" t="s">
        <v>1556</v>
      </c>
      <c r="V312" s="39"/>
    </row>
    <row r="313" spans="1:22" s="5" customFormat="1" ht="38.25" customHeight="1">
      <c r="A313" s="36" t="s">
        <v>586</v>
      </c>
      <c r="B313" s="1406" t="s">
        <v>2400</v>
      </c>
      <c r="C313" s="1406"/>
      <c r="D313" s="27"/>
      <c r="E313" s="24"/>
      <c r="F313" s="24">
        <v>10583925.189999999</v>
      </c>
      <c r="G313" s="24">
        <v>2599542.2999999998</v>
      </c>
      <c r="H313" s="28">
        <v>1777939</v>
      </c>
      <c r="I313" s="24">
        <v>408594</v>
      </c>
      <c r="J313" s="24">
        <v>1369345</v>
      </c>
      <c r="K313" s="61">
        <v>1749692.9179</v>
      </c>
      <c r="L313" s="61">
        <v>1798298.3470000001</v>
      </c>
      <c r="M313" s="62">
        <v>0.98411301956928776</v>
      </c>
      <c r="N313" s="62">
        <v>6.7446352902621132E-2</v>
      </c>
      <c r="O313" s="63"/>
      <c r="P313" s="63"/>
      <c r="Q313" s="63"/>
      <c r="R313" s="63"/>
      <c r="S313" s="83"/>
      <c r="T313" s="78"/>
      <c r="U313" s="24"/>
      <c r="V313" s="51"/>
    </row>
    <row r="314" spans="1:22" s="3" customFormat="1" ht="39.75" customHeight="1">
      <c r="A314" s="24" t="s">
        <v>29</v>
      </c>
      <c r="B314" s="1406" t="s">
        <v>2401</v>
      </c>
      <c r="C314" s="1406"/>
      <c r="D314" s="27"/>
      <c r="E314" s="24"/>
      <c r="F314" s="24">
        <v>2845669</v>
      </c>
      <c r="G314" s="24">
        <v>526332</v>
      </c>
      <c r="H314" s="28">
        <v>359961</v>
      </c>
      <c r="I314" s="24">
        <v>37961</v>
      </c>
      <c r="J314" s="24">
        <v>322000</v>
      </c>
      <c r="K314" s="61">
        <v>351905</v>
      </c>
      <c r="L314" s="61">
        <v>338328</v>
      </c>
      <c r="M314" s="62">
        <v>0.97761979770030638</v>
      </c>
      <c r="N314" s="62">
        <v>6.0953131033639751E-2</v>
      </c>
      <c r="O314" s="63"/>
      <c r="P314" s="63"/>
      <c r="Q314" s="63"/>
      <c r="R314" s="63"/>
      <c r="S314" s="30"/>
      <c r="T314" s="76"/>
      <c r="U314" s="25"/>
      <c r="V314" s="31"/>
    </row>
    <row r="315" spans="1:22" s="2" customFormat="1" ht="85.5">
      <c r="A315" s="25">
        <v>259</v>
      </c>
      <c r="B315" s="1390" t="s">
        <v>2402</v>
      </c>
      <c r="C315" s="1390"/>
      <c r="D315" s="31" t="s">
        <v>2403</v>
      </c>
      <c r="E315" s="25">
        <v>2017</v>
      </c>
      <c r="F315" s="25">
        <v>1200</v>
      </c>
      <c r="G315" s="25"/>
      <c r="H315" s="32">
        <v>1200</v>
      </c>
      <c r="I315" s="25">
        <v>1200</v>
      </c>
      <c r="J315" s="25"/>
      <c r="K315" s="67">
        <v>900</v>
      </c>
      <c r="L315" s="67">
        <v>900</v>
      </c>
      <c r="M315" s="65">
        <v>0.75</v>
      </c>
      <c r="N315" s="65">
        <v>-0.16666666666666663</v>
      </c>
      <c r="O315" s="66" t="s">
        <v>3763</v>
      </c>
      <c r="P315" s="66" t="s">
        <v>6015</v>
      </c>
      <c r="Q315" s="66">
        <v>0</v>
      </c>
      <c r="R315" s="66">
        <v>0</v>
      </c>
      <c r="S315" s="30" t="s">
        <v>105</v>
      </c>
      <c r="T315" s="76" t="s">
        <v>90</v>
      </c>
      <c r="U315" s="25" t="s">
        <v>2404</v>
      </c>
      <c r="V315" s="31" t="s">
        <v>2405</v>
      </c>
    </row>
    <row r="316" spans="1:22" s="6" customFormat="1" ht="93" customHeight="1">
      <c r="A316" s="25">
        <v>260</v>
      </c>
      <c r="B316" s="1390" t="s">
        <v>2406</v>
      </c>
      <c r="C316" s="1390"/>
      <c r="D316" s="39" t="s">
        <v>2407</v>
      </c>
      <c r="E316" s="29" t="s">
        <v>599</v>
      </c>
      <c r="F316" s="29">
        <v>40332</v>
      </c>
      <c r="G316" s="29">
        <v>6000</v>
      </c>
      <c r="H316" s="32">
        <v>5000</v>
      </c>
      <c r="I316" s="29">
        <v>5000</v>
      </c>
      <c r="J316" s="29"/>
      <c r="K316" s="64">
        <v>4580</v>
      </c>
      <c r="L316" s="64">
        <v>5000</v>
      </c>
      <c r="M316" s="65">
        <v>0.91600000000000004</v>
      </c>
      <c r="N316" s="65">
        <v>-6.6666666666659324E-4</v>
      </c>
      <c r="O316" s="66">
        <v>0</v>
      </c>
      <c r="P316" s="66" t="s">
        <v>6016</v>
      </c>
      <c r="Q316" s="66">
        <v>0</v>
      </c>
      <c r="R316" s="66">
        <v>0</v>
      </c>
      <c r="S316" s="77" t="s">
        <v>2408</v>
      </c>
      <c r="T316" s="76" t="s">
        <v>36</v>
      </c>
      <c r="U316" s="29" t="s">
        <v>1399</v>
      </c>
      <c r="V316" s="39"/>
    </row>
    <row r="317" spans="1:22" s="3" customFormat="1" ht="71.25">
      <c r="A317" s="25">
        <v>261</v>
      </c>
      <c r="B317" s="1390" t="s">
        <v>2409</v>
      </c>
      <c r="C317" s="1390"/>
      <c r="D317" s="31" t="s">
        <v>2410</v>
      </c>
      <c r="E317" s="25" t="s">
        <v>2037</v>
      </c>
      <c r="F317" s="25">
        <v>560000</v>
      </c>
      <c r="G317" s="25">
        <v>100000</v>
      </c>
      <c r="H317" s="32">
        <v>104000</v>
      </c>
      <c r="I317" s="29">
        <v>1000</v>
      </c>
      <c r="J317" s="25">
        <v>103000</v>
      </c>
      <c r="K317" s="64">
        <v>95530</v>
      </c>
      <c r="L317" s="67">
        <v>95530</v>
      </c>
      <c r="M317" s="65">
        <v>0.91855769230769235</v>
      </c>
      <c r="N317" s="65">
        <v>1.8910256410257231E-3</v>
      </c>
      <c r="O317" s="66">
        <v>0</v>
      </c>
      <c r="P317" s="66" t="s">
        <v>6017</v>
      </c>
      <c r="Q317" s="66">
        <v>0</v>
      </c>
      <c r="R317" s="66">
        <v>0</v>
      </c>
      <c r="S317" s="77" t="s">
        <v>2411</v>
      </c>
      <c r="T317" s="76" t="s">
        <v>36</v>
      </c>
      <c r="U317" s="25" t="s">
        <v>1399</v>
      </c>
      <c r="V317" s="39"/>
    </row>
    <row r="318" spans="1:22" s="6" customFormat="1" ht="28.5">
      <c r="A318" s="25">
        <v>262</v>
      </c>
      <c r="B318" s="1390" t="s">
        <v>2412</v>
      </c>
      <c r="C318" s="1390"/>
      <c r="D318" s="39" t="s">
        <v>2413</v>
      </c>
      <c r="E318" s="29" t="s">
        <v>883</v>
      </c>
      <c r="F318" s="29">
        <v>20000</v>
      </c>
      <c r="G318" s="29">
        <v>50</v>
      </c>
      <c r="H318" s="32">
        <v>500</v>
      </c>
      <c r="I318" s="29">
        <v>500</v>
      </c>
      <c r="J318" s="29"/>
      <c r="K318" s="64">
        <v>380</v>
      </c>
      <c r="L318" s="64">
        <v>380</v>
      </c>
      <c r="M318" s="65">
        <v>0.76</v>
      </c>
      <c r="N318" s="65">
        <v>-0.15666666666666662</v>
      </c>
      <c r="O318" s="66">
        <v>0</v>
      </c>
      <c r="P318" s="66" t="s">
        <v>6018</v>
      </c>
      <c r="Q318" s="66">
        <v>0</v>
      </c>
      <c r="R318" s="66">
        <v>0</v>
      </c>
      <c r="S318" s="77" t="s">
        <v>2414</v>
      </c>
      <c r="T318" s="76" t="s">
        <v>331</v>
      </c>
      <c r="U318" s="29" t="s">
        <v>1399</v>
      </c>
      <c r="V318" s="39"/>
    </row>
    <row r="319" spans="1:22" s="3" customFormat="1" ht="28.5">
      <c r="A319" s="25">
        <v>263</v>
      </c>
      <c r="B319" s="1390" t="s">
        <v>2415</v>
      </c>
      <c r="C319" s="1390"/>
      <c r="D319" s="39" t="s">
        <v>2416</v>
      </c>
      <c r="E319" s="25">
        <v>2017</v>
      </c>
      <c r="F319" s="25">
        <v>1500</v>
      </c>
      <c r="G319" s="25"/>
      <c r="H319" s="32">
        <v>1500</v>
      </c>
      <c r="I319" s="25">
        <v>1500</v>
      </c>
      <c r="J319" s="29"/>
      <c r="K319" s="64">
        <v>1500</v>
      </c>
      <c r="L319" s="64">
        <v>1500</v>
      </c>
      <c r="M319" s="65">
        <v>1</v>
      </c>
      <c r="N319" s="65">
        <v>8.333333333333337E-2</v>
      </c>
      <c r="O319" s="66">
        <v>0</v>
      </c>
      <c r="P319" s="66" t="s">
        <v>6019</v>
      </c>
      <c r="Q319" s="66">
        <v>0</v>
      </c>
      <c r="R319" s="66">
        <v>0</v>
      </c>
      <c r="S319" s="77" t="s">
        <v>105</v>
      </c>
      <c r="T319" s="76" t="s">
        <v>160</v>
      </c>
      <c r="U319" s="29" t="s">
        <v>1399</v>
      </c>
      <c r="V319" s="31"/>
    </row>
    <row r="320" spans="1:22" s="3" customFormat="1" ht="28.5">
      <c r="A320" s="25">
        <v>264</v>
      </c>
      <c r="B320" s="1390" t="s">
        <v>2417</v>
      </c>
      <c r="C320" s="1390"/>
      <c r="D320" s="39" t="s">
        <v>2418</v>
      </c>
      <c r="E320" s="25" t="s">
        <v>1717</v>
      </c>
      <c r="F320" s="25">
        <v>212</v>
      </c>
      <c r="G320" s="25">
        <v>109</v>
      </c>
      <c r="H320" s="32">
        <v>103</v>
      </c>
      <c r="I320" s="25">
        <v>103</v>
      </c>
      <c r="J320" s="29"/>
      <c r="K320" s="64">
        <v>100</v>
      </c>
      <c r="L320" s="64">
        <v>100</v>
      </c>
      <c r="M320" s="65">
        <v>0.970873786407767</v>
      </c>
      <c r="N320" s="65">
        <v>5.4207119741100374E-2</v>
      </c>
      <c r="O320" s="66">
        <v>0</v>
      </c>
      <c r="P320" s="66" t="s">
        <v>6020</v>
      </c>
      <c r="Q320" s="66">
        <v>0</v>
      </c>
      <c r="R320" s="66">
        <v>0</v>
      </c>
      <c r="S320" s="77" t="s">
        <v>105</v>
      </c>
      <c r="T320" s="76" t="s">
        <v>36</v>
      </c>
      <c r="U320" s="29" t="s">
        <v>1399</v>
      </c>
      <c r="V320" s="31"/>
    </row>
    <row r="321" spans="1:22" s="6" customFormat="1" ht="114">
      <c r="A321" s="25">
        <v>265</v>
      </c>
      <c r="B321" s="1390" t="s">
        <v>2419</v>
      </c>
      <c r="C321" s="1390"/>
      <c r="D321" s="31" t="s">
        <v>2420</v>
      </c>
      <c r="E321" s="25" t="s">
        <v>883</v>
      </c>
      <c r="F321" s="25">
        <v>20000</v>
      </c>
      <c r="G321" s="25">
        <v>300</v>
      </c>
      <c r="H321" s="32">
        <v>2600</v>
      </c>
      <c r="I321" s="29">
        <v>2600</v>
      </c>
      <c r="J321" s="25"/>
      <c r="K321" s="67">
        <v>2660</v>
      </c>
      <c r="L321" s="67">
        <v>2660</v>
      </c>
      <c r="M321" s="65">
        <v>1.023076923076923</v>
      </c>
      <c r="N321" s="65">
        <v>0.10641025641025637</v>
      </c>
      <c r="O321" s="66" t="s">
        <v>441</v>
      </c>
      <c r="P321" s="66" t="s">
        <v>6021</v>
      </c>
      <c r="Q321" s="66">
        <v>0</v>
      </c>
      <c r="R321" s="66">
        <v>0</v>
      </c>
      <c r="S321" s="77" t="s">
        <v>2421</v>
      </c>
      <c r="T321" s="29" t="s">
        <v>36</v>
      </c>
      <c r="U321" s="25" t="s">
        <v>3342</v>
      </c>
      <c r="V321" s="39"/>
    </row>
    <row r="322" spans="1:22" s="2" customFormat="1" ht="121.5" customHeight="1">
      <c r="A322" s="25">
        <v>266</v>
      </c>
      <c r="B322" s="1390" t="s">
        <v>2422</v>
      </c>
      <c r="C322" s="1390"/>
      <c r="D322" s="31" t="s">
        <v>2423</v>
      </c>
      <c r="E322" s="25" t="s">
        <v>208</v>
      </c>
      <c r="F322" s="25">
        <v>3000</v>
      </c>
      <c r="G322" s="25">
        <v>223</v>
      </c>
      <c r="H322" s="32">
        <v>1000</v>
      </c>
      <c r="I322" s="25">
        <v>1000</v>
      </c>
      <c r="J322" s="25"/>
      <c r="K322" s="67">
        <v>1800</v>
      </c>
      <c r="L322" s="67">
        <v>1800</v>
      </c>
      <c r="M322" s="65">
        <v>1.8</v>
      </c>
      <c r="N322" s="65">
        <v>0.88333333333333341</v>
      </c>
      <c r="O322" s="66" t="s">
        <v>6022</v>
      </c>
      <c r="P322" s="66" t="s">
        <v>3776</v>
      </c>
      <c r="Q322" s="66">
        <v>0</v>
      </c>
      <c r="R322" s="66">
        <v>0</v>
      </c>
      <c r="S322" s="77" t="s">
        <v>118</v>
      </c>
      <c r="T322" s="29" t="s">
        <v>646</v>
      </c>
      <c r="U322" s="29" t="s">
        <v>1194</v>
      </c>
      <c r="V322" s="39"/>
    </row>
    <row r="323" spans="1:22" s="7" customFormat="1" ht="57">
      <c r="A323" s="25">
        <v>267</v>
      </c>
      <c r="B323" s="1390" t="s">
        <v>2424</v>
      </c>
      <c r="C323" s="1390"/>
      <c r="D323" s="31" t="s">
        <v>2425</v>
      </c>
      <c r="E323" s="25" t="s">
        <v>1813</v>
      </c>
      <c r="F323" s="25">
        <v>12500</v>
      </c>
      <c r="G323" s="25">
        <v>7150</v>
      </c>
      <c r="H323" s="32">
        <v>883</v>
      </c>
      <c r="I323" s="25">
        <v>883</v>
      </c>
      <c r="J323" s="25"/>
      <c r="K323" s="67">
        <v>750</v>
      </c>
      <c r="L323" s="67">
        <v>750</v>
      </c>
      <c r="M323" s="65">
        <v>0.84937712344280858</v>
      </c>
      <c r="N323" s="65">
        <v>-6.728954322385805E-2</v>
      </c>
      <c r="O323" s="66" t="s">
        <v>6023</v>
      </c>
      <c r="P323" s="66" t="s">
        <v>3779</v>
      </c>
      <c r="Q323" s="66">
        <v>0</v>
      </c>
      <c r="R323" s="66">
        <v>0</v>
      </c>
      <c r="S323" s="30" t="s">
        <v>2426</v>
      </c>
      <c r="T323" s="25" t="s">
        <v>36</v>
      </c>
      <c r="U323" s="25" t="s">
        <v>1194</v>
      </c>
      <c r="V323" s="31"/>
    </row>
    <row r="324" spans="1:22" s="7" customFormat="1" ht="57">
      <c r="A324" s="25">
        <v>268</v>
      </c>
      <c r="B324" s="1390" t="s">
        <v>2427</v>
      </c>
      <c r="C324" s="1390"/>
      <c r="D324" s="31" t="s">
        <v>2428</v>
      </c>
      <c r="E324" s="25" t="s">
        <v>64</v>
      </c>
      <c r="F324" s="25">
        <v>4833</v>
      </c>
      <c r="G324" s="25"/>
      <c r="H324" s="32">
        <v>1100</v>
      </c>
      <c r="I324" s="25">
        <v>1100</v>
      </c>
      <c r="J324" s="25"/>
      <c r="K324" s="67">
        <v>1100</v>
      </c>
      <c r="L324" s="67">
        <v>1100</v>
      </c>
      <c r="M324" s="65">
        <v>1</v>
      </c>
      <c r="N324" s="65">
        <v>8.333333333333337E-2</v>
      </c>
      <c r="O324" s="66" t="s">
        <v>38</v>
      </c>
      <c r="P324" s="66" t="s">
        <v>6024</v>
      </c>
      <c r="Q324" s="66" t="s">
        <v>6025</v>
      </c>
      <c r="R324" s="66" t="s">
        <v>3912</v>
      </c>
      <c r="S324" s="30" t="s">
        <v>254</v>
      </c>
      <c r="T324" s="25" t="s">
        <v>36</v>
      </c>
      <c r="U324" s="25" t="s">
        <v>1194</v>
      </c>
      <c r="V324" s="31"/>
    </row>
    <row r="325" spans="1:22" s="2" customFormat="1" ht="142.5">
      <c r="A325" s="25">
        <v>269</v>
      </c>
      <c r="B325" s="1390" t="s">
        <v>2429</v>
      </c>
      <c r="C325" s="1390"/>
      <c r="D325" s="31" t="s">
        <v>2430</v>
      </c>
      <c r="E325" s="25" t="s">
        <v>883</v>
      </c>
      <c r="F325" s="25">
        <v>300000</v>
      </c>
      <c r="G325" s="25">
        <v>3000</v>
      </c>
      <c r="H325" s="32">
        <v>4000</v>
      </c>
      <c r="I325" s="29">
        <v>1000</v>
      </c>
      <c r="J325" s="25">
        <v>3000</v>
      </c>
      <c r="K325" s="67">
        <v>5444</v>
      </c>
      <c r="L325" s="67">
        <v>5444</v>
      </c>
      <c r="M325" s="65">
        <v>1.361</v>
      </c>
      <c r="N325" s="65">
        <v>0.44433333333333336</v>
      </c>
      <c r="O325" s="66">
        <v>0</v>
      </c>
      <c r="P325" s="66" t="s">
        <v>6026</v>
      </c>
      <c r="Q325" s="66">
        <v>0</v>
      </c>
      <c r="R325" s="66">
        <v>0</v>
      </c>
      <c r="S325" s="77" t="s">
        <v>2431</v>
      </c>
      <c r="T325" s="29" t="s">
        <v>36</v>
      </c>
      <c r="U325" s="29" t="s">
        <v>2432</v>
      </c>
      <c r="V325" s="39"/>
    </row>
    <row r="326" spans="1:22" s="7" customFormat="1" ht="85.5">
      <c r="A326" s="25">
        <v>270</v>
      </c>
      <c r="B326" s="1390" t="s">
        <v>2433</v>
      </c>
      <c r="C326" s="1390"/>
      <c r="D326" s="31" t="s">
        <v>2434</v>
      </c>
      <c r="E326" s="25" t="s">
        <v>1717</v>
      </c>
      <c r="F326" s="25">
        <v>3000</v>
      </c>
      <c r="G326" s="25">
        <v>1500</v>
      </c>
      <c r="H326" s="32">
        <v>1500</v>
      </c>
      <c r="I326" s="25">
        <v>1500</v>
      </c>
      <c r="J326" s="25"/>
      <c r="K326" s="67">
        <v>1375</v>
      </c>
      <c r="L326" s="67">
        <v>1375</v>
      </c>
      <c r="M326" s="65">
        <v>0.91666666666666663</v>
      </c>
      <c r="N326" s="65">
        <v>0</v>
      </c>
      <c r="O326" s="66">
        <v>0</v>
      </c>
      <c r="P326" s="66" t="s">
        <v>6027</v>
      </c>
      <c r="Q326" s="66">
        <v>0</v>
      </c>
      <c r="R326" s="66">
        <v>0</v>
      </c>
      <c r="S326" s="30" t="s">
        <v>105</v>
      </c>
      <c r="T326" s="25" t="s">
        <v>36</v>
      </c>
      <c r="U326" s="25" t="s">
        <v>1180</v>
      </c>
      <c r="V326" s="31"/>
    </row>
    <row r="327" spans="1:22" s="7" customFormat="1" ht="42.75">
      <c r="A327" s="25">
        <v>271</v>
      </c>
      <c r="B327" s="1390" t="s">
        <v>2435</v>
      </c>
      <c r="C327" s="1390"/>
      <c r="D327" s="31" t="s">
        <v>2436</v>
      </c>
      <c r="E327" s="25" t="s">
        <v>34</v>
      </c>
      <c r="F327" s="25">
        <v>7117</v>
      </c>
      <c r="G327" s="25"/>
      <c r="H327" s="32">
        <v>3600</v>
      </c>
      <c r="I327" s="25">
        <v>3600</v>
      </c>
      <c r="J327" s="25"/>
      <c r="K327" s="67">
        <v>1440</v>
      </c>
      <c r="L327" s="67">
        <v>0</v>
      </c>
      <c r="M327" s="65">
        <v>0.4</v>
      </c>
      <c r="N327" s="65">
        <v>-0.51666666666666661</v>
      </c>
      <c r="O327" s="66">
        <v>0</v>
      </c>
      <c r="P327" s="66" t="s">
        <v>6028</v>
      </c>
      <c r="Q327" s="66" t="s">
        <v>6029</v>
      </c>
      <c r="R327" s="66" t="s">
        <v>6030</v>
      </c>
      <c r="S327" s="30" t="s">
        <v>2437</v>
      </c>
      <c r="T327" s="25" t="s">
        <v>114</v>
      </c>
      <c r="U327" s="25" t="s">
        <v>1180</v>
      </c>
      <c r="V327" s="31"/>
    </row>
    <row r="328" spans="1:22" s="7" customFormat="1" ht="42.75">
      <c r="A328" s="25">
        <v>272</v>
      </c>
      <c r="B328" s="1390" t="s">
        <v>2438</v>
      </c>
      <c r="C328" s="1390"/>
      <c r="D328" s="31" t="s">
        <v>2439</v>
      </c>
      <c r="E328" s="25">
        <v>2017</v>
      </c>
      <c r="F328" s="25">
        <v>890</v>
      </c>
      <c r="G328" s="25"/>
      <c r="H328" s="32">
        <v>890</v>
      </c>
      <c r="I328" s="25">
        <v>890</v>
      </c>
      <c r="J328" s="25"/>
      <c r="K328" s="67">
        <v>890</v>
      </c>
      <c r="L328" s="67">
        <v>0</v>
      </c>
      <c r="M328" s="65">
        <v>1</v>
      </c>
      <c r="N328" s="65">
        <v>8.333333333333337E-2</v>
      </c>
      <c r="O328" s="66">
        <v>0</v>
      </c>
      <c r="P328" s="66" t="s">
        <v>6031</v>
      </c>
      <c r="Q328" s="66">
        <v>0</v>
      </c>
      <c r="R328" s="66">
        <v>0</v>
      </c>
      <c r="S328" s="30" t="s">
        <v>105</v>
      </c>
      <c r="T328" s="25" t="s">
        <v>450</v>
      </c>
      <c r="U328" s="25" t="s">
        <v>1180</v>
      </c>
      <c r="V328" s="31"/>
    </row>
    <row r="329" spans="1:22" s="3" customFormat="1" ht="285">
      <c r="A329" s="25">
        <v>273</v>
      </c>
      <c r="B329" s="1390" t="s">
        <v>597</v>
      </c>
      <c r="C329" s="1390"/>
      <c r="D329" s="31" t="s">
        <v>2440</v>
      </c>
      <c r="E329" s="25" t="s">
        <v>599</v>
      </c>
      <c r="F329" s="25">
        <v>600000</v>
      </c>
      <c r="G329" s="25">
        <v>100000</v>
      </c>
      <c r="H329" s="32">
        <v>100000</v>
      </c>
      <c r="I329" s="29"/>
      <c r="J329" s="25">
        <v>100000</v>
      </c>
      <c r="K329" s="67">
        <v>95000</v>
      </c>
      <c r="L329" s="67">
        <v>59000</v>
      </c>
      <c r="M329" s="65">
        <v>0.95</v>
      </c>
      <c r="N329" s="65">
        <v>3.3333333333333326E-2</v>
      </c>
      <c r="O329" s="66" t="s">
        <v>6032</v>
      </c>
      <c r="P329" s="66" t="s">
        <v>6033</v>
      </c>
      <c r="Q329" s="66" t="s">
        <v>6034</v>
      </c>
      <c r="R329" s="66" t="s">
        <v>6035</v>
      </c>
      <c r="S329" s="77" t="s">
        <v>2441</v>
      </c>
      <c r="T329" s="76" t="s">
        <v>36</v>
      </c>
      <c r="U329" s="25" t="s">
        <v>1415</v>
      </c>
      <c r="V329" s="39" t="s">
        <v>2442</v>
      </c>
    </row>
    <row r="330" spans="1:22" s="3" customFormat="1" ht="199.5">
      <c r="A330" s="25">
        <v>274</v>
      </c>
      <c r="B330" s="1390" t="s">
        <v>563</v>
      </c>
      <c r="C330" s="1390"/>
      <c r="D330" s="31" t="s">
        <v>564</v>
      </c>
      <c r="E330" s="25" t="s">
        <v>239</v>
      </c>
      <c r="F330" s="25">
        <v>180000</v>
      </c>
      <c r="G330" s="25"/>
      <c r="H330" s="32">
        <v>10000</v>
      </c>
      <c r="I330" s="29"/>
      <c r="J330" s="25">
        <v>10000</v>
      </c>
      <c r="K330" s="67">
        <v>9450</v>
      </c>
      <c r="L330" s="67">
        <v>30000</v>
      </c>
      <c r="M330" s="65">
        <v>0.94499999999999995</v>
      </c>
      <c r="N330" s="65">
        <v>2.8333333333333321E-2</v>
      </c>
      <c r="O330" s="66" t="s">
        <v>6032</v>
      </c>
      <c r="P330" s="66" t="s">
        <v>6036</v>
      </c>
      <c r="Q330" s="66" t="s">
        <v>6037</v>
      </c>
      <c r="R330" s="66" t="s">
        <v>3897</v>
      </c>
      <c r="S330" s="77" t="s">
        <v>2443</v>
      </c>
      <c r="T330" s="76" t="s">
        <v>123</v>
      </c>
      <c r="U330" s="25" t="s">
        <v>1415</v>
      </c>
      <c r="V330" s="39"/>
    </row>
    <row r="331" spans="1:22" s="2" customFormat="1" ht="42.75">
      <c r="A331" s="25">
        <v>275</v>
      </c>
      <c r="B331" s="1390" t="s">
        <v>2444</v>
      </c>
      <c r="C331" s="1390"/>
      <c r="D331" s="31" t="s">
        <v>2445</v>
      </c>
      <c r="E331" s="25" t="s">
        <v>208</v>
      </c>
      <c r="F331" s="25">
        <v>50000</v>
      </c>
      <c r="G331" s="25">
        <v>8000</v>
      </c>
      <c r="H331" s="32">
        <v>10000</v>
      </c>
      <c r="I331" s="29"/>
      <c r="J331" s="25">
        <v>10000</v>
      </c>
      <c r="K331" s="67">
        <v>11300</v>
      </c>
      <c r="L331" s="67">
        <v>11300</v>
      </c>
      <c r="M331" s="65">
        <v>1.1299999999999999</v>
      </c>
      <c r="N331" s="65">
        <v>0.21333333333333326</v>
      </c>
      <c r="O331" s="66" t="s">
        <v>3663</v>
      </c>
      <c r="P331" s="66" t="s">
        <v>3790</v>
      </c>
      <c r="Q331" s="66">
        <v>0</v>
      </c>
      <c r="R331" s="66">
        <v>0</v>
      </c>
      <c r="S331" s="77" t="s">
        <v>89</v>
      </c>
      <c r="T331" s="76" t="s">
        <v>36</v>
      </c>
      <c r="U331" s="25" t="s">
        <v>1381</v>
      </c>
      <c r="V331" s="39"/>
    </row>
    <row r="332" spans="1:22" s="7" customFormat="1" ht="114">
      <c r="A332" s="25">
        <v>276</v>
      </c>
      <c r="B332" s="1390" t="s">
        <v>2446</v>
      </c>
      <c r="C332" s="1390"/>
      <c r="D332" s="31" t="s">
        <v>2447</v>
      </c>
      <c r="E332" s="25">
        <v>2017</v>
      </c>
      <c r="F332" s="25">
        <v>14500</v>
      </c>
      <c r="G332" s="25"/>
      <c r="H332" s="32">
        <v>14500</v>
      </c>
      <c r="I332" s="25">
        <v>14500</v>
      </c>
      <c r="J332" s="25"/>
      <c r="K332" s="67">
        <v>10875</v>
      </c>
      <c r="L332" s="67">
        <v>14500</v>
      </c>
      <c r="M332" s="65">
        <v>0.75</v>
      </c>
      <c r="N332" s="65">
        <v>-0.16666666666666663</v>
      </c>
      <c r="O332" s="66" t="s">
        <v>38</v>
      </c>
      <c r="P332" s="66" t="s">
        <v>6038</v>
      </c>
      <c r="Q332" s="66" t="s">
        <v>6039</v>
      </c>
      <c r="R332" s="66" t="s">
        <v>6040</v>
      </c>
      <c r="S332" s="79" t="s">
        <v>2448</v>
      </c>
      <c r="T332" s="76" t="s">
        <v>160</v>
      </c>
      <c r="U332" s="25" t="s">
        <v>1381</v>
      </c>
      <c r="V332" s="31"/>
    </row>
    <row r="333" spans="1:22" s="7" customFormat="1" ht="42.75">
      <c r="A333" s="25">
        <v>277</v>
      </c>
      <c r="B333" s="1390" t="s">
        <v>2449</v>
      </c>
      <c r="C333" s="1390"/>
      <c r="D333" s="31" t="s">
        <v>2450</v>
      </c>
      <c r="E333" s="25">
        <v>2017</v>
      </c>
      <c r="F333" s="25">
        <v>1585</v>
      </c>
      <c r="G333" s="25"/>
      <c r="H333" s="32">
        <v>1585</v>
      </c>
      <c r="I333" s="25">
        <v>1585</v>
      </c>
      <c r="J333" s="25"/>
      <c r="K333" s="67">
        <v>1427</v>
      </c>
      <c r="L333" s="67">
        <v>1585</v>
      </c>
      <c r="M333" s="65">
        <v>0.90031545741324925</v>
      </c>
      <c r="N333" s="65">
        <v>-1.6351209253417376E-2</v>
      </c>
      <c r="O333" s="66" t="s">
        <v>38</v>
      </c>
      <c r="P333" s="66" t="s">
        <v>6041</v>
      </c>
      <c r="Q333" s="66">
        <v>0</v>
      </c>
      <c r="R333" s="66">
        <v>0</v>
      </c>
      <c r="S333" s="79" t="s">
        <v>89</v>
      </c>
      <c r="T333" s="76" t="s">
        <v>404</v>
      </c>
      <c r="U333" s="25" t="s">
        <v>1381</v>
      </c>
      <c r="V333" s="31"/>
    </row>
    <row r="334" spans="1:22" s="3" customFormat="1" ht="409.5">
      <c r="A334" s="25">
        <v>278</v>
      </c>
      <c r="B334" s="1390" t="s">
        <v>2451</v>
      </c>
      <c r="C334" s="1390"/>
      <c r="D334" s="31" t="s">
        <v>2452</v>
      </c>
      <c r="E334" s="25" t="s">
        <v>2031</v>
      </c>
      <c r="F334" s="25">
        <v>1000000</v>
      </c>
      <c r="G334" s="25">
        <v>290000</v>
      </c>
      <c r="H334" s="32">
        <v>88000</v>
      </c>
      <c r="I334" s="29"/>
      <c r="J334" s="25">
        <v>88000</v>
      </c>
      <c r="K334" s="67">
        <v>97204</v>
      </c>
      <c r="L334" s="67">
        <v>97204</v>
      </c>
      <c r="M334" s="65">
        <v>1.1045909090909092</v>
      </c>
      <c r="N334" s="65">
        <v>0.18792424242424255</v>
      </c>
      <c r="O334" s="66" t="s">
        <v>3794</v>
      </c>
      <c r="P334" s="116" t="s">
        <v>6042</v>
      </c>
      <c r="Q334" s="66">
        <v>0</v>
      </c>
      <c r="R334" s="66">
        <v>0</v>
      </c>
      <c r="S334" s="77" t="s">
        <v>89</v>
      </c>
      <c r="T334" s="76" t="s">
        <v>36</v>
      </c>
      <c r="U334" s="25" t="s">
        <v>1556</v>
      </c>
      <c r="V334" s="39"/>
    </row>
    <row r="335" spans="1:22" s="3" customFormat="1" ht="85.5">
      <c r="A335" s="25">
        <v>279</v>
      </c>
      <c r="B335" s="1390" t="s">
        <v>2453</v>
      </c>
      <c r="C335" s="1390"/>
      <c r="D335" s="31" t="s">
        <v>2454</v>
      </c>
      <c r="E335" s="25" t="s">
        <v>208</v>
      </c>
      <c r="F335" s="25">
        <v>25000</v>
      </c>
      <c r="G335" s="25">
        <v>10000</v>
      </c>
      <c r="H335" s="32">
        <v>8000</v>
      </c>
      <c r="I335" s="29"/>
      <c r="J335" s="25">
        <v>8000</v>
      </c>
      <c r="K335" s="67">
        <v>8200</v>
      </c>
      <c r="L335" s="67">
        <v>8200</v>
      </c>
      <c r="M335" s="65">
        <v>1.0249999999999999</v>
      </c>
      <c r="N335" s="65">
        <v>0.10833333333333328</v>
      </c>
      <c r="O335" s="66" t="s">
        <v>6043</v>
      </c>
      <c r="P335" s="66" t="s">
        <v>6044</v>
      </c>
      <c r="Q335" s="66">
        <v>0</v>
      </c>
      <c r="R335" s="66">
        <v>0</v>
      </c>
      <c r="S335" s="77" t="s">
        <v>2455</v>
      </c>
      <c r="T335" s="76" t="s">
        <v>36</v>
      </c>
      <c r="U335" s="25" t="s">
        <v>1556</v>
      </c>
      <c r="V335" s="39"/>
    </row>
    <row r="336" spans="1:22" s="5" customFormat="1" ht="38.25" customHeight="1">
      <c r="A336" s="36" t="s">
        <v>43</v>
      </c>
      <c r="B336" s="1406" t="s">
        <v>2456</v>
      </c>
      <c r="C336" s="1406"/>
      <c r="D336" s="27"/>
      <c r="E336" s="24"/>
      <c r="F336" s="24">
        <v>1044399.1000000001</v>
      </c>
      <c r="G336" s="24">
        <v>104735</v>
      </c>
      <c r="H336" s="28">
        <v>233430</v>
      </c>
      <c r="I336" s="24">
        <v>174970</v>
      </c>
      <c r="J336" s="24">
        <v>58460</v>
      </c>
      <c r="K336" s="61">
        <v>184401.24999999997</v>
      </c>
      <c r="L336" s="61">
        <v>237940</v>
      </c>
      <c r="M336" s="62">
        <v>0.78996380071113381</v>
      </c>
      <c r="N336" s="62">
        <v>-0.12670286595553282</v>
      </c>
      <c r="O336" s="63"/>
      <c r="P336" s="63"/>
      <c r="Q336" s="63"/>
      <c r="R336" s="63"/>
      <c r="S336" s="83"/>
      <c r="T336" s="78"/>
      <c r="U336" s="24"/>
      <c r="V336" s="51"/>
    </row>
    <row r="337" spans="1:22" s="2" customFormat="1" ht="42.75">
      <c r="A337" s="1408">
        <v>280</v>
      </c>
      <c r="B337" s="1390" t="s">
        <v>622</v>
      </c>
      <c r="C337" s="30" t="s">
        <v>3800</v>
      </c>
      <c r="D337" s="27" t="s">
        <v>6045</v>
      </c>
      <c r="E337" s="25" t="s">
        <v>883</v>
      </c>
      <c r="F337" s="25">
        <v>33572</v>
      </c>
      <c r="G337" s="25"/>
      <c r="H337" s="32">
        <v>500</v>
      </c>
      <c r="I337" s="29">
        <v>500</v>
      </c>
      <c r="J337" s="25"/>
      <c r="K337" s="67">
        <v>500</v>
      </c>
      <c r="L337" s="67">
        <v>500</v>
      </c>
      <c r="M337" s="65">
        <v>1</v>
      </c>
      <c r="N337" s="65">
        <v>8.333333333333337E-2</v>
      </c>
      <c r="O337" s="66" t="s">
        <v>3276</v>
      </c>
      <c r="P337" s="66" t="s">
        <v>3803</v>
      </c>
      <c r="Q337" s="66">
        <v>0</v>
      </c>
      <c r="R337" s="66">
        <v>0</v>
      </c>
      <c r="S337" s="77" t="s">
        <v>2458</v>
      </c>
      <c r="T337" s="76" t="s">
        <v>646</v>
      </c>
      <c r="U337" s="29" t="s">
        <v>2459</v>
      </c>
      <c r="V337" s="1391" t="s">
        <v>2460</v>
      </c>
    </row>
    <row r="338" spans="1:22" s="2" customFormat="1" ht="42.75">
      <c r="A338" s="1408"/>
      <c r="B338" s="1390"/>
      <c r="C338" s="30" t="s">
        <v>3805</v>
      </c>
      <c r="D338" s="27" t="s">
        <v>6046</v>
      </c>
      <c r="E338" s="25" t="s">
        <v>883</v>
      </c>
      <c r="F338" s="25">
        <v>21156</v>
      </c>
      <c r="G338" s="25"/>
      <c r="H338" s="32">
        <v>2000</v>
      </c>
      <c r="I338" s="29">
        <v>2000</v>
      </c>
      <c r="J338" s="25"/>
      <c r="K338" s="67">
        <v>1000</v>
      </c>
      <c r="L338" s="67">
        <v>0</v>
      </c>
      <c r="M338" s="65">
        <v>0.5</v>
      </c>
      <c r="N338" s="65">
        <v>-0.41666666666666663</v>
      </c>
      <c r="O338" s="66">
        <v>0</v>
      </c>
      <c r="P338" s="66" t="s">
        <v>3808</v>
      </c>
      <c r="Q338" s="66" t="s">
        <v>6047</v>
      </c>
      <c r="R338" s="66" t="s">
        <v>6048</v>
      </c>
      <c r="S338" s="77" t="s">
        <v>2458</v>
      </c>
      <c r="T338" s="76" t="s">
        <v>646</v>
      </c>
      <c r="U338" s="29" t="s">
        <v>2462</v>
      </c>
      <c r="V338" s="1391"/>
    </row>
    <row r="339" spans="1:22" s="2" customFormat="1" ht="42.75">
      <c r="A339" s="1408"/>
      <c r="B339" s="1390"/>
      <c r="C339" s="30" t="s">
        <v>3809</v>
      </c>
      <c r="D339" s="27" t="s">
        <v>6049</v>
      </c>
      <c r="E339" s="25" t="s">
        <v>883</v>
      </c>
      <c r="F339" s="25">
        <v>19082</v>
      </c>
      <c r="G339" s="25"/>
      <c r="H339" s="32">
        <v>1000</v>
      </c>
      <c r="I339" s="29">
        <v>1000</v>
      </c>
      <c r="J339" s="25"/>
      <c r="K339" s="67">
        <v>800</v>
      </c>
      <c r="L339" s="67">
        <v>0</v>
      </c>
      <c r="M339" s="65">
        <v>0.8</v>
      </c>
      <c r="N339" s="65">
        <v>-0.11666666666666659</v>
      </c>
      <c r="O339" s="66" t="s">
        <v>6032</v>
      </c>
      <c r="P339" s="66" t="s">
        <v>626</v>
      </c>
      <c r="Q339" s="66">
        <v>0</v>
      </c>
      <c r="R339" s="66">
        <v>0</v>
      </c>
      <c r="S339" s="77" t="s">
        <v>2458</v>
      </c>
      <c r="T339" s="76" t="s">
        <v>646</v>
      </c>
      <c r="U339" s="29" t="s">
        <v>2464</v>
      </c>
      <c r="V339" s="1391"/>
    </row>
    <row r="340" spans="1:22" s="2" customFormat="1" ht="42.75">
      <c r="A340" s="1408"/>
      <c r="B340" s="1390"/>
      <c r="C340" s="30" t="s">
        <v>3812</v>
      </c>
      <c r="D340" s="27" t="s">
        <v>6050</v>
      </c>
      <c r="E340" s="25" t="s">
        <v>883</v>
      </c>
      <c r="F340" s="25">
        <v>14593</v>
      </c>
      <c r="G340" s="25"/>
      <c r="H340" s="32">
        <v>230</v>
      </c>
      <c r="I340" s="29">
        <v>230</v>
      </c>
      <c r="J340" s="25"/>
      <c r="K340" s="67">
        <v>230</v>
      </c>
      <c r="L340" s="67">
        <v>230</v>
      </c>
      <c r="M340" s="65">
        <v>1</v>
      </c>
      <c r="N340" s="65">
        <v>8.333333333333337E-2</v>
      </c>
      <c r="O340" s="66" t="s">
        <v>3814</v>
      </c>
      <c r="P340" s="66" t="s">
        <v>3815</v>
      </c>
      <c r="Q340" s="66">
        <v>0</v>
      </c>
      <c r="R340" s="66">
        <v>0</v>
      </c>
      <c r="S340" s="77" t="s">
        <v>2466</v>
      </c>
      <c r="T340" s="76" t="s">
        <v>646</v>
      </c>
      <c r="U340" s="29" t="s">
        <v>2467</v>
      </c>
      <c r="V340" s="1391"/>
    </row>
    <row r="341" spans="1:22" s="6" customFormat="1" ht="256.5" customHeight="1">
      <c r="A341" s="1408">
        <v>281</v>
      </c>
      <c r="B341" s="1390" t="s">
        <v>2468</v>
      </c>
      <c r="C341" s="30" t="s">
        <v>1082</v>
      </c>
      <c r="D341" s="27" t="s">
        <v>6051</v>
      </c>
      <c r="E341" s="25" t="s">
        <v>233</v>
      </c>
      <c r="F341" s="25">
        <v>134436</v>
      </c>
      <c r="G341" s="25">
        <v>217</v>
      </c>
      <c r="H341" s="32">
        <v>55400</v>
      </c>
      <c r="I341" s="29">
        <v>50000</v>
      </c>
      <c r="J341" s="25">
        <v>5400</v>
      </c>
      <c r="K341" s="67">
        <v>52600</v>
      </c>
      <c r="L341" s="67">
        <v>52600</v>
      </c>
      <c r="M341" s="65">
        <v>0.94945848375451258</v>
      </c>
      <c r="N341" s="65">
        <v>3.2791817087845954E-2</v>
      </c>
      <c r="O341" s="66">
        <v>0</v>
      </c>
      <c r="P341" s="66" t="s">
        <v>6052</v>
      </c>
      <c r="Q341" s="66">
        <v>0</v>
      </c>
      <c r="R341" s="66">
        <v>0</v>
      </c>
      <c r="S341" s="77" t="s">
        <v>254</v>
      </c>
      <c r="T341" s="76" t="s">
        <v>106</v>
      </c>
      <c r="U341" s="29" t="s">
        <v>3819</v>
      </c>
      <c r="V341" s="1391" t="s">
        <v>2471</v>
      </c>
    </row>
    <row r="342" spans="1:22" s="6" customFormat="1" ht="99.75">
      <c r="A342" s="1408"/>
      <c r="B342" s="1390"/>
      <c r="C342" s="30" t="s">
        <v>3820</v>
      </c>
      <c r="D342" s="27" t="s">
        <v>6053</v>
      </c>
      <c r="E342" s="25" t="s">
        <v>233</v>
      </c>
      <c r="F342" s="25">
        <v>62079</v>
      </c>
      <c r="G342" s="25">
        <v>298</v>
      </c>
      <c r="H342" s="32">
        <v>5600</v>
      </c>
      <c r="I342" s="25">
        <v>5600</v>
      </c>
      <c r="J342" s="25"/>
      <c r="K342" s="67">
        <v>3750</v>
      </c>
      <c r="L342" s="67">
        <v>3750</v>
      </c>
      <c r="M342" s="65">
        <v>0.6696428571428571</v>
      </c>
      <c r="N342" s="65">
        <v>-0.24702380952380953</v>
      </c>
      <c r="O342" s="66" t="s">
        <v>6054</v>
      </c>
      <c r="P342" s="66" t="s">
        <v>6055</v>
      </c>
      <c r="Q342" s="66" t="s">
        <v>6056</v>
      </c>
      <c r="R342" s="66" t="s">
        <v>5797</v>
      </c>
      <c r="S342" s="77" t="s">
        <v>254</v>
      </c>
      <c r="T342" s="76" t="s">
        <v>404</v>
      </c>
      <c r="U342" s="29" t="s">
        <v>3824</v>
      </c>
      <c r="V342" s="1391"/>
    </row>
    <row r="343" spans="1:22" s="6" customFormat="1" ht="85.5">
      <c r="A343" s="1408"/>
      <c r="B343" s="1390"/>
      <c r="C343" s="30" t="s">
        <v>3825</v>
      </c>
      <c r="D343" s="27" t="s">
        <v>6057</v>
      </c>
      <c r="E343" s="25" t="s">
        <v>34</v>
      </c>
      <c r="F343" s="25">
        <v>2726</v>
      </c>
      <c r="G343" s="25">
        <v>71</v>
      </c>
      <c r="H343" s="32">
        <v>240</v>
      </c>
      <c r="I343" s="29"/>
      <c r="J343" s="25">
        <v>240</v>
      </c>
      <c r="K343" s="67">
        <v>123</v>
      </c>
      <c r="L343" s="67">
        <v>123</v>
      </c>
      <c r="M343" s="65">
        <v>0.51249999999999996</v>
      </c>
      <c r="N343" s="65">
        <v>-0.40416666666666667</v>
      </c>
      <c r="O343" s="66" t="s">
        <v>38</v>
      </c>
      <c r="P343" s="66" t="s">
        <v>6058</v>
      </c>
      <c r="Q343" s="66">
        <v>0</v>
      </c>
      <c r="R343" s="66">
        <v>0</v>
      </c>
      <c r="S343" s="77" t="s">
        <v>254</v>
      </c>
      <c r="T343" s="76" t="s">
        <v>106</v>
      </c>
      <c r="U343" s="29" t="s">
        <v>3828</v>
      </c>
      <c r="V343" s="1391"/>
    </row>
    <row r="344" spans="1:22" s="6" customFormat="1" ht="256.5">
      <c r="A344" s="25">
        <v>282</v>
      </c>
      <c r="B344" s="1390" t="s">
        <v>2476</v>
      </c>
      <c r="C344" s="1390"/>
      <c r="D344" s="31" t="s">
        <v>2477</v>
      </c>
      <c r="E344" s="25" t="s">
        <v>34</v>
      </c>
      <c r="F344" s="25">
        <v>52262</v>
      </c>
      <c r="G344" s="25">
        <v>156</v>
      </c>
      <c r="H344" s="32">
        <v>3300</v>
      </c>
      <c r="I344" s="29"/>
      <c r="J344" s="25">
        <v>3300</v>
      </c>
      <c r="K344" s="67">
        <v>6895</v>
      </c>
      <c r="L344" s="67">
        <v>6895</v>
      </c>
      <c r="M344" s="65">
        <v>2.0893939393939394</v>
      </c>
      <c r="N344" s="65">
        <v>1.1727272727272728</v>
      </c>
      <c r="O344" s="66" t="s">
        <v>3276</v>
      </c>
      <c r="P344" s="66" t="s">
        <v>6059</v>
      </c>
      <c r="Q344" s="66">
        <v>0</v>
      </c>
      <c r="R344" s="66">
        <v>0</v>
      </c>
      <c r="S344" s="77" t="s">
        <v>254</v>
      </c>
      <c r="T344" s="76" t="s">
        <v>106</v>
      </c>
      <c r="U344" s="29" t="s">
        <v>2478</v>
      </c>
      <c r="V344" s="77"/>
    </row>
    <row r="345" spans="1:22" s="1" customFormat="1" ht="185.25">
      <c r="A345" s="25">
        <v>283</v>
      </c>
      <c r="B345" s="1390" t="s">
        <v>2479</v>
      </c>
      <c r="C345" s="1390"/>
      <c r="D345" s="31" t="s">
        <v>2480</v>
      </c>
      <c r="E345" s="25" t="s">
        <v>208</v>
      </c>
      <c r="F345" s="25">
        <v>1330</v>
      </c>
      <c r="G345" s="25">
        <v>50</v>
      </c>
      <c r="H345" s="32">
        <v>700</v>
      </c>
      <c r="I345" s="29">
        <v>700</v>
      </c>
      <c r="J345" s="25"/>
      <c r="K345" s="67">
        <v>40</v>
      </c>
      <c r="L345" s="67">
        <v>700</v>
      </c>
      <c r="M345" s="65">
        <v>5.7142857142857141E-2</v>
      </c>
      <c r="N345" s="65">
        <v>-0.85952380952380947</v>
      </c>
      <c r="O345" s="66" t="s">
        <v>3830</v>
      </c>
      <c r="P345" s="66" t="s">
        <v>6060</v>
      </c>
      <c r="Q345" s="66" t="s">
        <v>6061</v>
      </c>
      <c r="R345" s="66" t="s">
        <v>6062</v>
      </c>
      <c r="S345" s="39" t="s">
        <v>2481</v>
      </c>
      <c r="T345" s="76" t="s">
        <v>187</v>
      </c>
      <c r="U345" s="29" t="s">
        <v>1194</v>
      </c>
      <c r="V345" s="39"/>
    </row>
    <row r="346" spans="1:22" s="3" customFormat="1" ht="85.5">
      <c r="A346" s="25">
        <v>284</v>
      </c>
      <c r="B346" s="1390" t="s">
        <v>2482</v>
      </c>
      <c r="C346" s="1390"/>
      <c r="D346" s="31" t="s">
        <v>2483</v>
      </c>
      <c r="E346" s="25" t="s">
        <v>208</v>
      </c>
      <c r="F346" s="25">
        <v>46832</v>
      </c>
      <c r="G346" s="25">
        <v>10000</v>
      </c>
      <c r="H346" s="32">
        <v>20000</v>
      </c>
      <c r="I346" s="29">
        <v>20000</v>
      </c>
      <c r="J346" s="25"/>
      <c r="K346" s="67">
        <v>19905</v>
      </c>
      <c r="L346" s="67">
        <v>36832</v>
      </c>
      <c r="M346" s="65">
        <v>0.99524999999999997</v>
      </c>
      <c r="N346" s="65">
        <v>7.8583333333333338E-2</v>
      </c>
      <c r="O346" s="66" t="s">
        <v>38</v>
      </c>
      <c r="P346" s="66" t="s">
        <v>6063</v>
      </c>
      <c r="Q346" s="66">
        <v>0</v>
      </c>
      <c r="R346" s="66">
        <v>0</v>
      </c>
      <c r="S346" s="77" t="s">
        <v>89</v>
      </c>
      <c r="T346" s="76" t="s">
        <v>36</v>
      </c>
      <c r="U346" s="29" t="s">
        <v>1381</v>
      </c>
      <c r="V346" s="39"/>
    </row>
    <row r="347" spans="1:22" s="3" customFormat="1" ht="71.25">
      <c r="A347" s="25">
        <v>285</v>
      </c>
      <c r="B347" s="1390" t="s">
        <v>2484</v>
      </c>
      <c r="C347" s="1390"/>
      <c r="D347" s="31" t="s">
        <v>2485</v>
      </c>
      <c r="E347" s="25" t="s">
        <v>1813</v>
      </c>
      <c r="F347" s="25">
        <v>29963</v>
      </c>
      <c r="G347" s="25">
        <v>11000</v>
      </c>
      <c r="H347" s="32">
        <v>10000</v>
      </c>
      <c r="I347" s="29">
        <v>10000</v>
      </c>
      <c r="J347" s="25"/>
      <c r="K347" s="67">
        <v>9550</v>
      </c>
      <c r="L347" s="67">
        <v>18963</v>
      </c>
      <c r="M347" s="65">
        <v>0.95499999999999996</v>
      </c>
      <c r="N347" s="65">
        <v>3.833333333333333E-2</v>
      </c>
      <c r="O347" s="66" t="s">
        <v>38</v>
      </c>
      <c r="P347" s="66" t="s">
        <v>3833</v>
      </c>
      <c r="Q347" s="66">
        <v>0</v>
      </c>
      <c r="R347" s="66">
        <v>0</v>
      </c>
      <c r="S347" s="77" t="s">
        <v>89</v>
      </c>
      <c r="T347" s="76" t="s">
        <v>36</v>
      </c>
      <c r="U347" s="29" t="s">
        <v>1381</v>
      </c>
      <c r="V347" s="39"/>
    </row>
    <row r="348" spans="1:22" s="2" customFormat="1" ht="57">
      <c r="A348" s="1408">
        <v>286</v>
      </c>
      <c r="B348" s="1391" t="s">
        <v>630</v>
      </c>
      <c r="C348" s="77" t="s">
        <v>1087</v>
      </c>
      <c r="D348" s="51" t="s">
        <v>6064</v>
      </c>
      <c r="E348" s="29" t="s">
        <v>208</v>
      </c>
      <c r="F348" s="25">
        <v>33500</v>
      </c>
      <c r="G348" s="29">
        <v>160</v>
      </c>
      <c r="H348" s="32">
        <v>10000</v>
      </c>
      <c r="I348" s="25"/>
      <c r="J348" s="25">
        <v>10000</v>
      </c>
      <c r="K348" s="67">
        <v>7500</v>
      </c>
      <c r="L348" s="67">
        <v>0</v>
      </c>
      <c r="M348" s="65">
        <v>0.75</v>
      </c>
      <c r="N348" s="65">
        <v>-0.16666666666666663</v>
      </c>
      <c r="O348" s="66">
        <v>0</v>
      </c>
      <c r="P348" s="66" t="s">
        <v>6065</v>
      </c>
      <c r="Q348" s="66" t="s">
        <v>6066</v>
      </c>
      <c r="R348" s="66" t="s">
        <v>6067</v>
      </c>
      <c r="S348" s="77" t="s">
        <v>254</v>
      </c>
      <c r="T348" s="76" t="s">
        <v>404</v>
      </c>
      <c r="U348" s="25" t="s">
        <v>2487</v>
      </c>
      <c r="V348" s="1390" t="s">
        <v>2488</v>
      </c>
    </row>
    <row r="349" spans="1:22" s="2" customFormat="1" ht="142.5">
      <c r="A349" s="1408"/>
      <c r="B349" s="1391"/>
      <c r="C349" s="77" t="s">
        <v>1089</v>
      </c>
      <c r="D349" s="51" t="s">
        <v>6068</v>
      </c>
      <c r="E349" s="29" t="s">
        <v>208</v>
      </c>
      <c r="F349" s="25">
        <v>50233</v>
      </c>
      <c r="G349" s="29">
        <v>225</v>
      </c>
      <c r="H349" s="32">
        <v>1500</v>
      </c>
      <c r="I349" s="25"/>
      <c r="J349" s="25">
        <v>1500</v>
      </c>
      <c r="K349" s="67">
        <v>1500</v>
      </c>
      <c r="L349" s="67">
        <v>3225</v>
      </c>
      <c r="M349" s="65">
        <v>1</v>
      </c>
      <c r="N349" s="65">
        <v>8.333333333333337E-2</v>
      </c>
      <c r="O349" s="66" t="s">
        <v>6069</v>
      </c>
      <c r="P349" s="66" t="s">
        <v>6070</v>
      </c>
      <c r="Q349" s="66" t="s">
        <v>6071</v>
      </c>
      <c r="R349" s="66" t="s">
        <v>3897</v>
      </c>
      <c r="S349" s="77" t="s">
        <v>254</v>
      </c>
      <c r="T349" s="76" t="s">
        <v>404</v>
      </c>
      <c r="U349" s="25" t="s">
        <v>2464</v>
      </c>
      <c r="V349" s="1390"/>
    </row>
    <row r="350" spans="1:22" s="2" customFormat="1" ht="71.25">
      <c r="A350" s="1408"/>
      <c r="B350" s="1391"/>
      <c r="C350" s="77" t="s">
        <v>1091</v>
      </c>
      <c r="D350" s="51" t="s">
        <v>6072</v>
      </c>
      <c r="E350" s="29" t="s">
        <v>208</v>
      </c>
      <c r="F350" s="25">
        <v>6400</v>
      </c>
      <c r="G350" s="29">
        <v>50</v>
      </c>
      <c r="H350" s="32">
        <v>1900</v>
      </c>
      <c r="I350" s="25"/>
      <c r="J350" s="25">
        <v>1900</v>
      </c>
      <c r="K350" s="67">
        <v>1100</v>
      </c>
      <c r="L350" s="67">
        <v>1900</v>
      </c>
      <c r="M350" s="65">
        <v>0.57894736842105265</v>
      </c>
      <c r="N350" s="65">
        <v>-0.33771929824561397</v>
      </c>
      <c r="O350" s="66" t="s">
        <v>38</v>
      </c>
      <c r="P350" s="66" t="s">
        <v>6073</v>
      </c>
      <c r="Q350" s="66">
        <v>0</v>
      </c>
      <c r="R350" s="66">
        <v>0</v>
      </c>
      <c r="S350" s="77" t="s">
        <v>254</v>
      </c>
      <c r="T350" s="76" t="s">
        <v>404</v>
      </c>
      <c r="U350" s="25" t="s">
        <v>2491</v>
      </c>
      <c r="V350" s="1390"/>
    </row>
    <row r="351" spans="1:22" s="2" customFormat="1" ht="128.25">
      <c r="A351" s="1408"/>
      <c r="B351" s="1391"/>
      <c r="C351" s="77" t="s">
        <v>1093</v>
      </c>
      <c r="D351" s="51" t="s">
        <v>6074</v>
      </c>
      <c r="E351" s="29" t="s">
        <v>208</v>
      </c>
      <c r="F351" s="25">
        <v>10350.040000000001</v>
      </c>
      <c r="G351" s="29">
        <v>70</v>
      </c>
      <c r="H351" s="32">
        <v>10280</v>
      </c>
      <c r="I351" s="25"/>
      <c r="J351" s="25">
        <v>10280</v>
      </c>
      <c r="K351" s="67">
        <v>6330</v>
      </c>
      <c r="L351" s="67">
        <v>10350</v>
      </c>
      <c r="M351" s="65">
        <v>0.61575875486381326</v>
      </c>
      <c r="N351" s="65">
        <v>-0.30090791180285337</v>
      </c>
      <c r="O351" s="66" t="s">
        <v>6075</v>
      </c>
      <c r="P351" s="66" t="s">
        <v>6076</v>
      </c>
      <c r="Q351" s="66" t="s">
        <v>3888</v>
      </c>
      <c r="R351" s="66" t="s">
        <v>6077</v>
      </c>
      <c r="S351" s="77" t="s">
        <v>254</v>
      </c>
      <c r="T351" s="76" t="s">
        <v>106</v>
      </c>
      <c r="U351" s="25" t="s">
        <v>2467</v>
      </c>
      <c r="V351" s="1390"/>
    </row>
    <row r="352" spans="1:22" s="2" customFormat="1" ht="42.75">
      <c r="A352" s="25">
        <v>287</v>
      </c>
      <c r="B352" s="1390" t="s">
        <v>2493</v>
      </c>
      <c r="C352" s="1390"/>
      <c r="D352" s="39" t="s">
        <v>2494</v>
      </c>
      <c r="E352" s="29" t="s">
        <v>208</v>
      </c>
      <c r="F352" s="25">
        <v>56200</v>
      </c>
      <c r="G352" s="29"/>
      <c r="H352" s="32">
        <v>6800</v>
      </c>
      <c r="I352" s="25"/>
      <c r="J352" s="25">
        <v>6800</v>
      </c>
      <c r="K352" s="67">
        <v>2000</v>
      </c>
      <c r="L352" s="67">
        <v>2000</v>
      </c>
      <c r="M352" s="65">
        <v>0.29411764705882354</v>
      </c>
      <c r="N352" s="65">
        <v>-0.62254901960784315</v>
      </c>
      <c r="O352" s="66" t="s">
        <v>3276</v>
      </c>
      <c r="P352" s="66" t="s">
        <v>6078</v>
      </c>
      <c r="Q352" s="66">
        <v>0</v>
      </c>
      <c r="R352" s="66">
        <v>0</v>
      </c>
      <c r="S352" s="77" t="s">
        <v>254</v>
      </c>
      <c r="T352" s="76" t="s">
        <v>404</v>
      </c>
      <c r="U352" s="25" t="s">
        <v>2495</v>
      </c>
      <c r="V352" s="30"/>
    </row>
    <row r="353" spans="1:22" s="2" customFormat="1" ht="228">
      <c r="A353" s="25">
        <v>288</v>
      </c>
      <c r="B353" s="1390" t="s">
        <v>2496</v>
      </c>
      <c r="C353" s="1390"/>
      <c r="D353" s="31" t="s">
        <v>2497</v>
      </c>
      <c r="E353" s="25" t="s">
        <v>208</v>
      </c>
      <c r="F353" s="25">
        <v>13000</v>
      </c>
      <c r="G353" s="25">
        <v>500</v>
      </c>
      <c r="H353" s="32">
        <v>640</v>
      </c>
      <c r="I353" s="29">
        <v>640</v>
      </c>
      <c r="J353" s="25"/>
      <c r="K353" s="67">
        <v>640</v>
      </c>
      <c r="L353" s="67">
        <v>900</v>
      </c>
      <c r="M353" s="65">
        <v>1</v>
      </c>
      <c r="N353" s="65">
        <v>8.333333333333337E-2</v>
      </c>
      <c r="O353" s="66" t="s">
        <v>6079</v>
      </c>
      <c r="P353" s="66" t="s">
        <v>6080</v>
      </c>
      <c r="Q353" s="66" t="s">
        <v>6081</v>
      </c>
      <c r="R353" s="66" t="s">
        <v>6082</v>
      </c>
      <c r="S353" s="77" t="s">
        <v>1911</v>
      </c>
      <c r="T353" s="76" t="s">
        <v>646</v>
      </c>
      <c r="U353" s="29" t="s">
        <v>3853</v>
      </c>
      <c r="V353" s="39"/>
    </row>
    <row r="354" spans="1:22" s="3" customFormat="1" ht="185.25">
      <c r="A354" s="25">
        <v>289</v>
      </c>
      <c r="B354" s="1390" t="s">
        <v>2499</v>
      </c>
      <c r="C354" s="1390"/>
      <c r="D354" s="31" t="s">
        <v>2500</v>
      </c>
      <c r="E354" s="25" t="s">
        <v>208</v>
      </c>
      <c r="F354" s="25">
        <v>23000</v>
      </c>
      <c r="G354" s="25">
        <v>500</v>
      </c>
      <c r="H354" s="32">
        <v>500</v>
      </c>
      <c r="I354" s="25">
        <v>500</v>
      </c>
      <c r="J354" s="25"/>
      <c r="K354" s="67">
        <v>300</v>
      </c>
      <c r="L354" s="67">
        <v>500</v>
      </c>
      <c r="M354" s="65">
        <v>0.6</v>
      </c>
      <c r="N354" s="65">
        <v>-0.31666666666666665</v>
      </c>
      <c r="O354" s="66" t="s">
        <v>6083</v>
      </c>
      <c r="P354" s="66" t="s">
        <v>6084</v>
      </c>
      <c r="Q354" s="66" t="s">
        <v>6085</v>
      </c>
      <c r="R354" s="66" t="s">
        <v>6086</v>
      </c>
      <c r="S354" s="77" t="s">
        <v>1911</v>
      </c>
      <c r="T354" s="76" t="s">
        <v>646</v>
      </c>
      <c r="U354" s="25" t="s">
        <v>3853</v>
      </c>
      <c r="V354" s="39"/>
    </row>
    <row r="355" spans="1:22" s="3" customFormat="1" ht="57">
      <c r="A355" s="25">
        <v>290</v>
      </c>
      <c r="B355" s="1390" t="s">
        <v>2501</v>
      </c>
      <c r="C355" s="1390"/>
      <c r="D355" s="39" t="s">
        <v>2502</v>
      </c>
      <c r="E355" s="29" t="s">
        <v>34</v>
      </c>
      <c r="F355" s="25">
        <v>7688</v>
      </c>
      <c r="G355" s="29">
        <v>50</v>
      </c>
      <c r="H355" s="32">
        <v>2000</v>
      </c>
      <c r="I355" s="25">
        <v>2000</v>
      </c>
      <c r="J355" s="25"/>
      <c r="K355" s="67">
        <v>80</v>
      </c>
      <c r="L355" s="67">
        <v>0</v>
      </c>
      <c r="M355" s="65">
        <v>0.04</v>
      </c>
      <c r="N355" s="65">
        <v>-0.87666666666666659</v>
      </c>
      <c r="O355" s="66" t="s">
        <v>6087</v>
      </c>
      <c r="P355" s="66" t="s">
        <v>6088</v>
      </c>
      <c r="Q355" s="66" t="s">
        <v>3860</v>
      </c>
      <c r="R355" s="66" t="s">
        <v>6089</v>
      </c>
      <c r="S355" s="77" t="s">
        <v>254</v>
      </c>
      <c r="T355" s="76" t="s">
        <v>331</v>
      </c>
      <c r="U355" s="25" t="s">
        <v>3853</v>
      </c>
      <c r="V355" s="39"/>
    </row>
    <row r="356" spans="1:22" s="2" customFormat="1" ht="42.75">
      <c r="A356" s="25">
        <v>291</v>
      </c>
      <c r="B356" s="1390" t="s">
        <v>2503</v>
      </c>
      <c r="C356" s="1390"/>
      <c r="D356" s="31" t="s">
        <v>2504</v>
      </c>
      <c r="E356" s="25" t="s">
        <v>48</v>
      </c>
      <c r="F356" s="25">
        <v>4500</v>
      </c>
      <c r="G356" s="25">
        <v>100</v>
      </c>
      <c r="H356" s="32">
        <v>200</v>
      </c>
      <c r="I356" s="29">
        <v>200</v>
      </c>
      <c r="J356" s="25"/>
      <c r="K356" s="67">
        <v>200</v>
      </c>
      <c r="L356" s="67">
        <v>200</v>
      </c>
      <c r="M356" s="65">
        <v>1</v>
      </c>
      <c r="N356" s="65">
        <v>8.333333333333337E-2</v>
      </c>
      <c r="O356" s="66" t="s">
        <v>441</v>
      </c>
      <c r="P356" s="66" t="s">
        <v>6090</v>
      </c>
      <c r="Q356" s="66">
        <v>0</v>
      </c>
      <c r="R356" s="66">
        <v>0</v>
      </c>
      <c r="S356" s="77" t="s">
        <v>1911</v>
      </c>
      <c r="T356" s="76" t="s">
        <v>646</v>
      </c>
      <c r="U356" s="25" t="s">
        <v>3853</v>
      </c>
      <c r="V356" s="39"/>
    </row>
    <row r="357" spans="1:22" s="3" customFormat="1" ht="99.75">
      <c r="A357" s="25">
        <v>292</v>
      </c>
      <c r="B357" s="1390" t="s">
        <v>2505</v>
      </c>
      <c r="C357" s="1390"/>
      <c r="D357" s="39" t="s">
        <v>2506</v>
      </c>
      <c r="E357" s="29" t="s">
        <v>1717</v>
      </c>
      <c r="F357" s="25">
        <v>3785</v>
      </c>
      <c r="G357" s="29"/>
      <c r="H357" s="32">
        <v>3748</v>
      </c>
      <c r="I357" s="25">
        <v>3748</v>
      </c>
      <c r="J357" s="25"/>
      <c r="K357" s="67">
        <v>2985</v>
      </c>
      <c r="L357" s="67">
        <v>3500</v>
      </c>
      <c r="M357" s="65">
        <v>0.79642475987193173</v>
      </c>
      <c r="N357" s="65">
        <v>-0.1202419067947349</v>
      </c>
      <c r="O357" s="66" t="s">
        <v>3422</v>
      </c>
      <c r="P357" s="66" t="s">
        <v>6091</v>
      </c>
      <c r="Q357" s="66">
        <v>0</v>
      </c>
      <c r="R357" s="66">
        <v>0</v>
      </c>
      <c r="S357" s="77" t="s">
        <v>105</v>
      </c>
      <c r="T357" s="76" t="s">
        <v>90</v>
      </c>
      <c r="U357" s="25" t="s">
        <v>628</v>
      </c>
      <c r="V357" s="39"/>
    </row>
    <row r="358" spans="1:22" s="3" customFormat="1" ht="71.25">
      <c r="A358" s="25">
        <v>293</v>
      </c>
      <c r="B358" s="1390" t="s">
        <v>2507</v>
      </c>
      <c r="C358" s="1390"/>
      <c r="D358" s="39" t="s">
        <v>2508</v>
      </c>
      <c r="E358" s="29" t="s">
        <v>34</v>
      </c>
      <c r="F358" s="25">
        <v>960</v>
      </c>
      <c r="G358" s="29">
        <v>20</v>
      </c>
      <c r="H358" s="32">
        <v>250</v>
      </c>
      <c r="I358" s="25">
        <v>250</v>
      </c>
      <c r="J358" s="25"/>
      <c r="K358" s="67">
        <v>32</v>
      </c>
      <c r="L358" s="67">
        <v>1600</v>
      </c>
      <c r="M358" s="65">
        <v>0.128</v>
      </c>
      <c r="N358" s="65">
        <v>-0.78866666666666663</v>
      </c>
      <c r="O358" s="66" t="s">
        <v>6087</v>
      </c>
      <c r="P358" s="66" t="s">
        <v>6092</v>
      </c>
      <c r="Q358" s="66" t="s">
        <v>6093</v>
      </c>
      <c r="R358" s="66" t="s">
        <v>6089</v>
      </c>
      <c r="S358" s="77" t="s">
        <v>2509</v>
      </c>
      <c r="T358" s="76" t="s">
        <v>114</v>
      </c>
      <c r="U358" s="25" t="s">
        <v>3868</v>
      </c>
      <c r="V358" s="39"/>
    </row>
    <row r="359" spans="1:22" s="3" customFormat="1" ht="142.5">
      <c r="A359" s="25">
        <v>294</v>
      </c>
      <c r="B359" s="1390" t="s">
        <v>2511</v>
      </c>
      <c r="C359" s="1390"/>
      <c r="D359" s="39" t="s">
        <v>2512</v>
      </c>
      <c r="E359" s="29" t="s">
        <v>34</v>
      </c>
      <c r="F359" s="25">
        <v>4465</v>
      </c>
      <c r="G359" s="29"/>
      <c r="H359" s="32">
        <v>100</v>
      </c>
      <c r="I359" s="25">
        <v>100</v>
      </c>
      <c r="J359" s="25"/>
      <c r="K359" s="67">
        <v>0</v>
      </c>
      <c r="L359" s="67">
        <v>0</v>
      </c>
      <c r="M359" s="65">
        <v>0</v>
      </c>
      <c r="N359" s="65">
        <v>-0.91666666666666663</v>
      </c>
      <c r="O359" s="66" t="s">
        <v>6094</v>
      </c>
      <c r="P359" s="66" t="s">
        <v>6095</v>
      </c>
      <c r="Q359" s="66" t="s">
        <v>6096</v>
      </c>
      <c r="R359" s="66" t="s">
        <v>6089</v>
      </c>
      <c r="S359" s="77" t="s">
        <v>113</v>
      </c>
      <c r="T359" s="76" t="s">
        <v>331</v>
      </c>
      <c r="U359" s="25" t="s">
        <v>4075</v>
      </c>
      <c r="V359" s="39"/>
    </row>
    <row r="360" spans="1:22" s="3" customFormat="1" ht="57">
      <c r="A360" s="25">
        <v>295</v>
      </c>
      <c r="B360" s="1390" t="s">
        <v>2514</v>
      </c>
      <c r="C360" s="1390"/>
      <c r="D360" s="30" t="s">
        <v>2515</v>
      </c>
      <c r="E360" s="30" t="s">
        <v>34</v>
      </c>
      <c r="F360" s="25">
        <v>4757</v>
      </c>
      <c r="G360" s="29"/>
      <c r="H360" s="32">
        <v>500</v>
      </c>
      <c r="I360" s="25">
        <v>500</v>
      </c>
      <c r="J360" s="25"/>
      <c r="K360" s="67">
        <v>320</v>
      </c>
      <c r="L360" s="67">
        <v>500</v>
      </c>
      <c r="M360" s="65">
        <v>0.64</v>
      </c>
      <c r="N360" s="65">
        <v>-0.27666666666666662</v>
      </c>
      <c r="O360" s="66" t="s">
        <v>6083</v>
      </c>
      <c r="P360" s="66" t="s">
        <v>6097</v>
      </c>
      <c r="Q360" s="66" t="s">
        <v>6098</v>
      </c>
      <c r="R360" s="66" t="s">
        <v>6099</v>
      </c>
      <c r="S360" s="30" t="s">
        <v>1911</v>
      </c>
      <c r="T360" s="25" t="s">
        <v>646</v>
      </c>
      <c r="U360" s="118" t="s">
        <v>3871</v>
      </c>
      <c r="V360" s="39"/>
    </row>
    <row r="361" spans="1:22" s="3" customFormat="1" ht="42.75">
      <c r="A361" s="25">
        <v>296</v>
      </c>
      <c r="B361" s="1390" t="s">
        <v>2517</v>
      </c>
      <c r="C361" s="1390"/>
      <c r="D361" s="30" t="s">
        <v>2518</v>
      </c>
      <c r="E361" s="30" t="s">
        <v>34</v>
      </c>
      <c r="F361" s="25">
        <v>1380</v>
      </c>
      <c r="G361" s="29"/>
      <c r="H361" s="32">
        <v>450</v>
      </c>
      <c r="I361" s="25">
        <v>450</v>
      </c>
      <c r="J361" s="25"/>
      <c r="K361" s="67">
        <v>700</v>
      </c>
      <c r="L361" s="67">
        <v>700</v>
      </c>
      <c r="M361" s="65">
        <v>1.5555555555555556</v>
      </c>
      <c r="N361" s="65">
        <v>0.63888888888888895</v>
      </c>
      <c r="O361" s="66" t="s">
        <v>38</v>
      </c>
      <c r="P361" s="66" t="s">
        <v>6100</v>
      </c>
      <c r="Q361" s="66">
        <v>0</v>
      </c>
      <c r="R361" s="66">
        <v>0</v>
      </c>
      <c r="S361" s="30" t="s">
        <v>254</v>
      </c>
      <c r="T361" s="25" t="s">
        <v>331</v>
      </c>
      <c r="U361" s="118" t="s">
        <v>1194</v>
      </c>
      <c r="V361" s="39"/>
    </row>
    <row r="362" spans="1:22" s="3" customFormat="1" ht="42.75">
      <c r="A362" s="25">
        <v>297</v>
      </c>
      <c r="B362" s="1390" t="s">
        <v>2519</v>
      </c>
      <c r="C362" s="1390"/>
      <c r="D362" s="30" t="s">
        <v>2520</v>
      </c>
      <c r="E362" s="30">
        <v>2017</v>
      </c>
      <c r="F362" s="25">
        <v>503</v>
      </c>
      <c r="G362" s="29"/>
      <c r="H362" s="32">
        <v>503</v>
      </c>
      <c r="I362" s="25">
        <v>503</v>
      </c>
      <c r="J362" s="25"/>
      <c r="K362" s="67">
        <v>503</v>
      </c>
      <c r="L362" s="67">
        <v>503</v>
      </c>
      <c r="M362" s="65">
        <v>1</v>
      </c>
      <c r="N362" s="65">
        <v>8.333333333333337E-2</v>
      </c>
      <c r="O362" s="66" t="s">
        <v>38</v>
      </c>
      <c r="P362" s="66" t="s">
        <v>6101</v>
      </c>
      <c r="Q362" s="66">
        <v>0</v>
      </c>
      <c r="R362" s="66">
        <v>0</v>
      </c>
      <c r="S362" s="30" t="s">
        <v>2521</v>
      </c>
      <c r="T362" s="25" t="s">
        <v>36</v>
      </c>
      <c r="U362" s="118" t="s">
        <v>1194</v>
      </c>
      <c r="V362" s="39"/>
    </row>
    <row r="363" spans="1:22" s="3" customFormat="1" ht="99.75">
      <c r="A363" s="25">
        <v>298</v>
      </c>
      <c r="B363" s="1390" t="s">
        <v>2522</v>
      </c>
      <c r="C363" s="1390"/>
      <c r="D363" s="30" t="s">
        <v>2523</v>
      </c>
      <c r="E363" s="30">
        <v>2017</v>
      </c>
      <c r="F363" s="25">
        <v>3962</v>
      </c>
      <c r="G363" s="29"/>
      <c r="H363" s="32">
        <v>3962</v>
      </c>
      <c r="I363" s="25">
        <v>3962</v>
      </c>
      <c r="J363" s="25"/>
      <c r="K363" s="67">
        <v>1000</v>
      </c>
      <c r="L363" s="67">
        <v>3962</v>
      </c>
      <c r="M363" s="65">
        <v>0.25239777889954568</v>
      </c>
      <c r="N363" s="65">
        <v>-0.66426888776712101</v>
      </c>
      <c r="O363" s="66" t="s">
        <v>3276</v>
      </c>
      <c r="P363" s="66" t="s">
        <v>6102</v>
      </c>
      <c r="Q363" s="66" t="s">
        <v>6103</v>
      </c>
      <c r="R363" s="66" t="s">
        <v>3519</v>
      </c>
      <c r="S363" s="30" t="s">
        <v>105</v>
      </c>
      <c r="T363" s="25" t="s">
        <v>36</v>
      </c>
      <c r="U363" s="118" t="s">
        <v>1194</v>
      </c>
      <c r="V363" s="39"/>
    </row>
    <row r="364" spans="1:22" s="3" customFormat="1" ht="42.75">
      <c r="A364" s="25">
        <v>299</v>
      </c>
      <c r="B364" s="1390" t="s">
        <v>2524</v>
      </c>
      <c r="C364" s="1390"/>
      <c r="D364" s="30" t="s">
        <v>2525</v>
      </c>
      <c r="E364" s="30" t="s">
        <v>208</v>
      </c>
      <c r="F364" s="25">
        <v>1026</v>
      </c>
      <c r="G364" s="29"/>
      <c r="H364" s="32">
        <v>200</v>
      </c>
      <c r="I364" s="25">
        <v>200</v>
      </c>
      <c r="J364" s="25"/>
      <c r="K364" s="67">
        <v>170</v>
      </c>
      <c r="L364" s="67">
        <v>0</v>
      </c>
      <c r="M364" s="65">
        <v>0.85</v>
      </c>
      <c r="N364" s="65">
        <v>-6.6666666666666652E-2</v>
      </c>
      <c r="O364" s="66">
        <v>0</v>
      </c>
      <c r="P364" s="66" t="s">
        <v>6104</v>
      </c>
      <c r="Q364" s="66">
        <v>0</v>
      </c>
      <c r="R364" s="66">
        <v>0</v>
      </c>
      <c r="S364" s="30" t="s">
        <v>2509</v>
      </c>
      <c r="T364" s="25" t="s">
        <v>331</v>
      </c>
      <c r="U364" s="118" t="s">
        <v>1180</v>
      </c>
      <c r="V364" s="39"/>
    </row>
    <row r="365" spans="1:22" s="1" customFormat="1" ht="28.5">
      <c r="A365" s="25">
        <v>300</v>
      </c>
      <c r="B365" s="1390" t="s">
        <v>2526</v>
      </c>
      <c r="C365" s="1390"/>
      <c r="D365" s="31" t="s">
        <v>2527</v>
      </c>
      <c r="E365" s="25" t="s">
        <v>1717</v>
      </c>
      <c r="F365" s="25">
        <v>6086</v>
      </c>
      <c r="G365" s="25">
        <v>4000</v>
      </c>
      <c r="H365" s="32">
        <v>2080</v>
      </c>
      <c r="I365" s="29"/>
      <c r="J365" s="25">
        <v>2080</v>
      </c>
      <c r="K365" s="67">
        <v>2086</v>
      </c>
      <c r="L365" s="67">
        <v>2086</v>
      </c>
      <c r="M365" s="65">
        <v>1.0028846153846154</v>
      </c>
      <c r="N365" s="65">
        <v>8.6217948717948745E-2</v>
      </c>
      <c r="O365" s="66" t="s">
        <v>38</v>
      </c>
      <c r="P365" s="66" t="s">
        <v>3876</v>
      </c>
      <c r="Q365" s="66">
        <v>0</v>
      </c>
      <c r="R365" s="66">
        <v>0</v>
      </c>
      <c r="S365" s="77" t="s">
        <v>105</v>
      </c>
      <c r="T365" s="76" t="s">
        <v>36</v>
      </c>
      <c r="U365" s="29" t="s">
        <v>1415</v>
      </c>
      <c r="V365" s="39"/>
    </row>
    <row r="366" spans="1:22" s="3" customFormat="1" ht="28.5">
      <c r="A366" s="25">
        <v>301</v>
      </c>
      <c r="B366" s="1390" t="s">
        <v>2528</v>
      </c>
      <c r="C366" s="1390"/>
      <c r="D366" s="31" t="s">
        <v>2529</v>
      </c>
      <c r="E366" s="25" t="s">
        <v>1717</v>
      </c>
      <c r="F366" s="25">
        <v>6868</v>
      </c>
      <c r="G366" s="25">
        <v>3000</v>
      </c>
      <c r="H366" s="32">
        <v>3868</v>
      </c>
      <c r="I366" s="29">
        <v>3868</v>
      </c>
      <c r="J366" s="25"/>
      <c r="K366" s="67">
        <v>3900</v>
      </c>
      <c r="L366" s="67">
        <v>3900</v>
      </c>
      <c r="M366" s="65">
        <v>1.0082730093071355</v>
      </c>
      <c r="N366" s="65">
        <v>9.1606342640468852E-2</v>
      </c>
      <c r="O366" s="66" t="s">
        <v>38</v>
      </c>
      <c r="P366" s="66" t="s">
        <v>3877</v>
      </c>
      <c r="Q366" s="66">
        <v>0</v>
      </c>
      <c r="R366" s="66">
        <v>0</v>
      </c>
      <c r="S366" s="77" t="s">
        <v>214</v>
      </c>
      <c r="T366" s="76" t="s">
        <v>36</v>
      </c>
      <c r="U366" s="29" t="s">
        <v>1381</v>
      </c>
      <c r="V366" s="39"/>
    </row>
    <row r="367" spans="1:22" s="3" customFormat="1" ht="57">
      <c r="A367" s="25">
        <v>302</v>
      </c>
      <c r="B367" s="1390" t="s">
        <v>2530</v>
      </c>
      <c r="C367" s="1390"/>
      <c r="D367" s="31" t="s">
        <v>2531</v>
      </c>
      <c r="E367" s="25" t="s">
        <v>208</v>
      </c>
      <c r="F367" s="25">
        <v>2520</v>
      </c>
      <c r="G367" s="25">
        <v>50</v>
      </c>
      <c r="H367" s="32">
        <v>400</v>
      </c>
      <c r="I367" s="29">
        <v>400</v>
      </c>
      <c r="J367" s="25"/>
      <c r="K367" s="67">
        <v>300</v>
      </c>
      <c r="L367" s="67">
        <v>300</v>
      </c>
      <c r="M367" s="65">
        <v>0.75</v>
      </c>
      <c r="N367" s="65">
        <v>-0.16666666666666663</v>
      </c>
      <c r="O367" s="66" t="s">
        <v>6105</v>
      </c>
      <c r="P367" s="66" t="s">
        <v>3879</v>
      </c>
      <c r="Q367" s="66">
        <v>0</v>
      </c>
      <c r="R367" s="66">
        <v>0</v>
      </c>
      <c r="S367" s="77" t="s">
        <v>89</v>
      </c>
      <c r="T367" s="76" t="s">
        <v>271</v>
      </c>
      <c r="U367" s="29" t="s">
        <v>1381</v>
      </c>
      <c r="V367" s="39"/>
    </row>
    <row r="368" spans="1:22" s="3" customFormat="1" ht="28.5">
      <c r="A368" s="25">
        <v>303</v>
      </c>
      <c r="B368" s="1390" t="s">
        <v>2532</v>
      </c>
      <c r="C368" s="1390"/>
      <c r="D368" s="31" t="s">
        <v>2533</v>
      </c>
      <c r="E368" s="25" t="s">
        <v>1717</v>
      </c>
      <c r="F368" s="25">
        <v>2000</v>
      </c>
      <c r="G368" s="25">
        <v>1250</v>
      </c>
      <c r="H368" s="32">
        <v>750</v>
      </c>
      <c r="I368" s="29">
        <v>750</v>
      </c>
      <c r="J368" s="25"/>
      <c r="K368" s="67">
        <v>750</v>
      </c>
      <c r="L368" s="67">
        <v>750</v>
      </c>
      <c r="M368" s="65">
        <v>1</v>
      </c>
      <c r="N368" s="65">
        <v>8.333333333333337E-2</v>
      </c>
      <c r="O368" s="66" t="s">
        <v>38</v>
      </c>
      <c r="P368" s="66" t="s">
        <v>3880</v>
      </c>
      <c r="Q368" s="66">
        <v>0</v>
      </c>
      <c r="R368" s="66">
        <v>0</v>
      </c>
      <c r="S368" s="77" t="s">
        <v>214</v>
      </c>
      <c r="T368" s="76" t="s">
        <v>36</v>
      </c>
      <c r="U368" s="29" t="s">
        <v>1381</v>
      </c>
      <c r="V368" s="39"/>
    </row>
    <row r="369" spans="1:22" s="3" customFormat="1" ht="28.5">
      <c r="A369" s="25">
        <v>304</v>
      </c>
      <c r="B369" s="1390" t="s">
        <v>2534</v>
      </c>
      <c r="C369" s="1390"/>
      <c r="D369" s="31" t="s">
        <v>2535</v>
      </c>
      <c r="E369" s="25">
        <v>2017</v>
      </c>
      <c r="F369" s="25">
        <v>557</v>
      </c>
      <c r="G369" s="25"/>
      <c r="H369" s="32">
        <v>458</v>
      </c>
      <c r="I369" s="25">
        <v>458</v>
      </c>
      <c r="J369" s="25"/>
      <c r="K369" s="67">
        <v>340</v>
      </c>
      <c r="L369" s="67">
        <v>340</v>
      </c>
      <c r="M369" s="65">
        <v>0.74235807860262004</v>
      </c>
      <c r="N369" s="65">
        <v>-0.17430858806404659</v>
      </c>
      <c r="O369" s="66" t="s">
        <v>38</v>
      </c>
      <c r="P369" s="66" t="s">
        <v>6106</v>
      </c>
      <c r="Q369" s="66">
        <v>0</v>
      </c>
      <c r="R369" s="66">
        <v>0</v>
      </c>
      <c r="S369" s="77" t="s">
        <v>89</v>
      </c>
      <c r="T369" s="76" t="s">
        <v>90</v>
      </c>
      <c r="U369" s="29" t="s">
        <v>1381</v>
      </c>
      <c r="V369" s="39"/>
    </row>
    <row r="370" spans="1:22" s="3" customFormat="1" ht="28.5">
      <c r="A370" s="25">
        <v>305</v>
      </c>
      <c r="B370" s="1390" t="s">
        <v>2536</v>
      </c>
      <c r="C370" s="1390"/>
      <c r="D370" s="31" t="s">
        <v>2537</v>
      </c>
      <c r="E370" s="25" t="s">
        <v>1717</v>
      </c>
      <c r="F370" s="25">
        <v>7536</v>
      </c>
      <c r="G370" s="25">
        <v>5540</v>
      </c>
      <c r="H370" s="32">
        <v>2000</v>
      </c>
      <c r="I370" s="29"/>
      <c r="J370" s="25">
        <v>2000</v>
      </c>
      <c r="K370" s="67">
        <v>1980</v>
      </c>
      <c r="L370" s="67">
        <v>2000</v>
      </c>
      <c r="M370" s="65">
        <v>0.99</v>
      </c>
      <c r="N370" s="65">
        <v>7.3333333333333361E-2</v>
      </c>
      <c r="O370" s="66" t="s">
        <v>3307</v>
      </c>
      <c r="P370" s="66" t="s">
        <v>6107</v>
      </c>
      <c r="Q370" s="66">
        <v>0</v>
      </c>
      <c r="R370" s="66">
        <v>0</v>
      </c>
      <c r="S370" s="77" t="s">
        <v>105</v>
      </c>
      <c r="T370" s="76" t="s">
        <v>36</v>
      </c>
      <c r="U370" s="29" t="s">
        <v>1556</v>
      </c>
      <c r="V370" s="39"/>
    </row>
    <row r="371" spans="1:22" s="3" customFormat="1" ht="42.75">
      <c r="A371" s="25">
        <v>306</v>
      </c>
      <c r="B371" s="1390" t="s">
        <v>2538</v>
      </c>
      <c r="C371" s="1390"/>
      <c r="D371" s="31" t="s">
        <v>2539</v>
      </c>
      <c r="E371" s="25" t="s">
        <v>34</v>
      </c>
      <c r="F371" s="25">
        <v>1200</v>
      </c>
      <c r="G371" s="25"/>
      <c r="H371" s="32">
        <v>600</v>
      </c>
      <c r="I371" s="25">
        <v>600</v>
      </c>
      <c r="J371" s="25"/>
      <c r="K371" s="67">
        <v>0</v>
      </c>
      <c r="L371" s="67">
        <v>0</v>
      </c>
      <c r="M371" s="65">
        <v>0</v>
      </c>
      <c r="N371" s="65">
        <v>-0.91666666666666663</v>
      </c>
      <c r="O371" s="66" t="s">
        <v>3884</v>
      </c>
      <c r="P371" s="66" t="s">
        <v>6108</v>
      </c>
      <c r="Q371" s="66">
        <v>0</v>
      </c>
      <c r="R371" s="66">
        <v>0</v>
      </c>
      <c r="S371" s="77" t="s">
        <v>2299</v>
      </c>
      <c r="T371" s="76" t="s">
        <v>331</v>
      </c>
      <c r="U371" s="29" t="s">
        <v>1556</v>
      </c>
      <c r="V371" s="39"/>
    </row>
    <row r="372" spans="1:22" s="2" customFormat="1" ht="71.25">
      <c r="A372" s="25">
        <v>307</v>
      </c>
      <c r="B372" s="1390" t="s">
        <v>2540</v>
      </c>
      <c r="C372" s="1390"/>
      <c r="D372" s="31" t="s">
        <v>2541</v>
      </c>
      <c r="E372" s="25" t="s">
        <v>1717</v>
      </c>
      <c r="F372" s="25">
        <v>3516</v>
      </c>
      <c r="G372" s="25">
        <v>250</v>
      </c>
      <c r="H372" s="32">
        <v>3260</v>
      </c>
      <c r="I372" s="29"/>
      <c r="J372" s="25">
        <v>3260</v>
      </c>
      <c r="K372" s="67">
        <v>2200</v>
      </c>
      <c r="L372" s="67">
        <v>3516</v>
      </c>
      <c r="M372" s="65">
        <v>0.67484662576687116</v>
      </c>
      <c r="N372" s="65">
        <v>-0.24182004089979547</v>
      </c>
      <c r="O372" s="66" t="s">
        <v>6109</v>
      </c>
      <c r="P372" s="66" t="s">
        <v>6110</v>
      </c>
      <c r="Q372" s="66" t="s">
        <v>6111</v>
      </c>
      <c r="R372" s="66" t="s">
        <v>6112</v>
      </c>
      <c r="S372" s="77" t="s">
        <v>105</v>
      </c>
      <c r="T372" s="29" t="s">
        <v>160</v>
      </c>
      <c r="U372" s="29" t="s">
        <v>1556</v>
      </c>
      <c r="V372" s="39" t="s">
        <v>2542</v>
      </c>
    </row>
    <row r="373" spans="1:22" s="2" customFormat="1" ht="364.5">
      <c r="A373" s="25">
        <v>308</v>
      </c>
      <c r="B373" s="1390" t="s">
        <v>2543</v>
      </c>
      <c r="C373" s="1390"/>
      <c r="D373" s="39" t="s">
        <v>2544</v>
      </c>
      <c r="E373" s="29" t="s">
        <v>34</v>
      </c>
      <c r="F373" s="25">
        <v>2000</v>
      </c>
      <c r="G373" s="29"/>
      <c r="H373" s="32">
        <v>100</v>
      </c>
      <c r="I373" s="25">
        <v>100</v>
      </c>
      <c r="J373" s="25"/>
      <c r="K373" s="67">
        <v>49.93</v>
      </c>
      <c r="L373" s="67">
        <v>1000</v>
      </c>
      <c r="M373" s="65">
        <v>0.49930000000000002</v>
      </c>
      <c r="N373" s="65">
        <v>-0.41736666666666661</v>
      </c>
      <c r="O373" s="66" t="s">
        <v>38</v>
      </c>
      <c r="P373" s="116" t="s">
        <v>6113</v>
      </c>
      <c r="Q373" s="66">
        <v>0</v>
      </c>
      <c r="R373" s="66">
        <v>0</v>
      </c>
      <c r="S373" s="77" t="s">
        <v>2545</v>
      </c>
      <c r="T373" s="76" t="s">
        <v>646</v>
      </c>
      <c r="U373" s="25" t="s">
        <v>3893</v>
      </c>
      <c r="V373" s="31"/>
    </row>
    <row r="374" spans="1:22" s="3" customFormat="1" ht="242.25">
      <c r="A374" s="25">
        <v>309</v>
      </c>
      <c r="B374" s="1390" t="s">
        <v>651</v>
      </c>
      <c r="C374" s="1390"/>
      <c r="D374" s="95" t="s">
        <v>652</v>
      </c>
      <c r="E374" s="25" t="s">
        <v>233</v>
      </c>
      <c r="F374" s="25">
        <v>52652</v>
      </c>
      <c r="G374" s="25">
        <v>1300</v>
      </c>
      <c r="H374" s="32">
        <v>11700</v>
      </c>
      <c r="I374" s="29"/>
      <c r="J374" s="25">
        <v>11700</v>
      </c>
      <c r="K374" s="67">
        <v>10022.36</v>
      </c>
      <c r="L374" s="67">
        <v>10115</v>
      </c>
      <c r="M374" s="65">
        <v>0.85661196581196586</v>
      </c>
      <c r="N374" s="65">
        <v>-6.0054700854700771E-2</v>
      </c>
      <c r="O374" s="66" t="s">
        <v>6114</v>
      </c>
      <c r="P374" s="66" t="s">
        <v>6115</v>
      </c>
      <c r="Q374" s="66" t="s">
        <v>6116</v>
      </c>
      <c r="R374" s="66" t="s">
        <v>3897</v>
      </c>
      <c r="S374" s="77" t="s">
        <v>2547</v>
      </c>
      <c r="T374" s="76" t="s">
        <v>331</v>
      </c>
      <c r="U374" s="29" t="s">
        <v>1415</v>
      </c>
      <c r="V374" s="39"/>
    </row>
    <row r="375" spans="1:22" s="3" customFormat="1" ht="48" customHeight="1">
      <c r="A375" s="25">
        <v>310</v>
      </c>
      <c r="B375" s="1390" t="s">
        <v>2548</v>
      </c>
      <c r="C375" s="1390"/>
      <c r="D375" s="39" t="s">
        <v>2549</v>
      </c>
      <c r="E375" s="29" t="s">
        <v>1717</v>
      </c>
      <c r="F375" s="25">
        <v>2991</v>
      </c>
      <c r="G375" s="29">
        <v>513</v>
      </c>
      <c r="H375" s="32">
        <v>2478</v>
      </c>
      <c r="I375" s="25">
        <v>2478</v>
      </c>
      <c r="J375" s="25"/>
      <c r="K375" s="67">
        <v>2478</v>
      </c>
      <c r="L375" s="67">
        <v>2478</v>
      </c>
      <c r="M375" s="65">
        <v>1</v>
      </c>
      <c r="N375" s="65">
        <v>8.333333333333337E-2</v>
      </c>
      <c r="O375" s="66" t="s">
        <v>38</v>
      </c>
      <c r="P375" s="66" t="s">
        <v>3941</v>
      </c>
      <c r="Q375" s="66">
        <v>0</v>
      </c>
      <c r="R375" s="66">
        <v>0</v>
      </c>
      <c r="S375" s="77" t="s">
        <v>89</v>
      </c>
      <c r="T375" s="76" t="s">
        <v>36</v>
      </c>
      <c r="U375" s="25" t="s">
        <v>1381</v>
      </c>
      <c r="V375" s="39"/>
    </row>
    <row r="376" spans="1:22" s="2" customFormat="1" ht="68.25" customHeight="1">
      <c r="A376" s="25">
        <v>311</v>
      </c>
      <c r="B376" s="1390" t="s">
        <v>2550</v>
      </c>
      <c r="C376" s="1390"/>
      <c r="D376" s="31" t="s">
        <v>2551</v>
      </c>
      <c r="E376" s="25" t="s">
        <v>558</v>
      </c>
      <c r="F376" s="25">
        <v>2958</v>
      </c>
      <c r="G376" s="25"/>
      <c r="H376" s="32">
        <v>2280</v>
      </c>
      <c r="I376" s="29">
        <v>2280</v>
      </c>
      <c r="J376" s="25"/>
      <c r="K376" s="67">
        <v>2090</v>
      </c>
      <c r="L376" s="67">
        <v>2090</v>
      </c>
      <c r="M376" s="65">
        <v>0.91666666666666663</v>
      </c>
      <c r="N376" s="65">
        <v>0</v>
      </c>
      <c r="O376" s="66">
        <v>0</v>
      </c>
      <c r="P376" s="66" t="s">
        <v>6117</v>
      </c>
      <c r="Q376" s="66">
        <v>0</v>
      </c>
      <c r="R376" s="66">
        <v>0</v>
      </c>
      <c r="S376" s="77" t="s">
        <v>2552</v>
      </c>
      <c r="T376" s="29" t="s">
        <v>284</v>
      </c>
      <c r="U376" s="29" t="s">
        <v>1399</v>
      </c>
      <c r="V376" s="39"/>
    </row>
    <row r="377" spans="1:22" s="2" customFormat="1" ht="85.5">
      <c r="A377" s="25">
        <v>312</v>
      </c>
      <c r="B377" s="1390" t="s">
        <v>2553</v>
      </c>
      <c r="C377" s="1390"/>
      <c r="D377" s="31" t="s">
        <v>2554</v>
      </c>
      <c r="E377" s="25" t="s">
        <v>558</v>
      </c>
      <c r="F377" s="25">
        <v>6881</v>
      </c>
      <c r="G377" s="25"/>
      <c r="H377" s="32">
        <v>1240</v>
      </c>
      <c r="I377" s="29">
        <v>1240</v>
      </c>
      <c r="J377" s="25"/>
      <c r="K377" s="67">
        <v>1140</v>
      </c>
      <c r="L377" s="67">
        <v>1140</v>
      </c>
      <c r="M377" s="65">
        <v>0.91935483870967738</v>
      </c>
      <c r="N377" s="65">
        <v>2.6881720430107503E-3</v>
      </c>
      <c r="O377" s="66">
        <v>0</v>
      </c>
      <c r="P377" s="66" t="s">
        <v>6118</v>
      </c>
      <c r="Q377" s="66">
        <v>0</v>
      </c>
      <c r="R377" s="66">
        <v>0</v>
      </c>
      <c r="S377" s="77" t="s">
        <v>2554</v>
      </c>
      <c r="T377" s="29" t="s">
        <v>331</v>
      </c>
      <c r="U377" s="29" t="s">
        <v>1399</v>
      </c>
      <c r="V377" s="39"/>
    </row>
    <row r="378" spans="1:22" s="2" customFormat="1" ht="57">
      <c r="A378" s="25">
        <v>313</v>
      </c>
      <c r="B378" s="1390" t="s">
        <v>2555</v>
      </c>
      <c r="C378" s="1390"/>
      <c r="D378" s="31" t="s">
        <v>2556</v>
      </c>
      <c r="E378" s="25" t="s">
        <v>2557</v>
      </c>
      <c r="F378" s="25">
        <v>50000</v>
      </c>
      <c r="G378" s="25"/>
      <c r="H378" s="32">
        <v>1000</v>
      </c>
      <c r="I378" s="29">
        <v>1000</v>
      </c>
      <c r="J378" s="25"/>
      <c r="K378" s="67">
        <v>418</v>
      </c>
      <c r="L378" s="67">
        <v>1000</v>
      </c>
      <c r="M378" s="65">
        <v>0.41799999999999998</v>
      </c>
      <c r="N378" s="65">
        <v>-0.49866666666666665</v>
      </c>
      <c r="O378" s="66">
        <v>0</v>
      </c>
      <c r="P378" s="66" t="s">
        <v>5805</v>
      </c>
      <c r="Q378" s="66">
        <v>0</v>
      </c>
      <c r="R378" s="66">
        <v>0</v>
      </c>
      <c r="S378" s="77" t="s">
        <v>113</v>
      </c>
      <c r="T378" s="29" t="s">
        <v>331</v>
      </c>
      <c r="U378" s="29" t="s">
        <v>1399</v>
      </c>
      <c r="V378" s="39"/>
    </row>
    <row r="379" spans="1:22" s="3" customFormat="1" ht="85.5">
      <c r="A379" s="25">
        <v>314</v>
      </c>
      <c r="B379" s="1390" t="s">
        <v>2558</v>
      </c>
      <c r="C379" s="1390"/>
      <c r="D379" s="31" t="s">
        <v>2559</v>
      </c>
      <c r="E379" s="25" t="s">
        <v>729</v>
      </c>
      <c r="F379" s="25">
        <v>20460</v>
      </c>
      <c r="G379" s="25">
        <v>18000</v>
      </c>
      <c r="H379" s="32">
        <v>2460</v>
      </c>
      <c r="I379" s="29">
        <v>2460</v>
      </c>
      <c r="J379" s="25"/>
      <c r="K379" s="67">
        <v>2340</v>
      </c>
      <c r="L379" s="67">
        <v>2340</v>
      </c>
      <c r="M379" s="65">
        <v>0.95121951219512191</v>
      </c>
      <c r="N379" s="65">
        <v>3.4552845528455278E-2</v>
      </c>
      <c r="O379" s="66" t="s">
        <v>3902</v>
      </c>
      <c r="P379" s="66" t="s">
        <v>6119</v>
      </c>
      <c r="Q379" s="66" t="s">
        <v>6120</v>
      </c>
      <c r="R379" s="66" t="s">
        <v>3221</v>
      </c>
      <c r="S379" s="77" t="s">
        <v>2560</v>
      </c>
      <c r="T379" s="29" t="s">
        <v>36</v>
      </c>
      <c r="U379" s="29" t="s">
        <v>1194</v>
      </c>
      <c r="V379" s="39"/>
    </row>
    <row r="380" spans="1:22" s="3" customFormat="1" ht="42.75">
      <c r="A380" s="25">
        <v>315</v>
      </c>
      <c r="B380" s="1390" t="s">
        <v>2561</v>
      </c>
      <c r="C380" s="1390"/>
      <c r="D380" s="31" t="s">
        <v>2562</v>
      </c>
      <c r="E380" s="25" t="s">
        <v>34</v>
      </c>
      <c r="F380" s="25">
        <v>1057</v>
      </c>
      <c r="G380" s="25"/>
      <c r="H380" s="32">
        <v>88</v>
      </c>
      <c r="I380" s="25">
        <v>88</v>
      </c>
      <c r="J380" s="25"/>
      <c r="K380" s="67">
        <v>0</v>
      </c>
      <c r="L380" s="67">
        <v>0</v>
      </c>
      <c r="M380" s="65">
        <v>0</v>
      </c>
      <c r="N380" s="65">
        <v>-0.91666666666666663</v>
      </c>
      <c r="O380" s="66" t="s">
        <v>38</v>
      </c>
      <c r="P380" s="66" t="s">
        <v>6121</v>
      </c>
      <c r="Q380" s="66">
        <v>0</v>
      </c>
      <c r="R380" s="66">
        <v>0</v>
      </c>
      <c r="S380" s="77" t="s">
        <v>254</v>
      </c>
      <c r="T380" s="29" t="s">
        <v>331</v>
      </c>
      <c r="U380" s="29" t="s">
        <v>1194</v>
      </c>
      <c r="V380" s="39"/>
    </row>
    <row r="381" spans="1:22" s="2" customFormat="1" ht="196.5" customHeight="1">
      <c r="A381" s="25">
        <v>316</v>
      </c>
      <c r="B381" s="1390" t="s">
        <v>2563</v>
      </c>
      <c r="C381" s="1390"/>
      <c r="D381" s="31" t="s">
        <v>2564</v>
      </c>
      <c r="E381" s="25" t="s">
        <v>883</v>
      </c>
      <c r="F381" s="25">
        <v>120000</v>
      </c>
      <c r="G381" s="25">
        <v>6900</v>
      </c>
      <c r="H381" s="32">
        <v>8000</v>
      </c>
      <c r="I381" s="29">
        <v>8000</v>
      </c>
      <c r="J381" s="29"/>
      <c r="K381" s="64">
        <v>7350</v>
      </c>
      <c r="L381" s="64">
        <v>7350</v>
      </c>
      <c r="M381" s="65">
        <v>0.91874999999999996</v>
      </c>
      <c r="N381" s="65">
        <v>2.0833333333333259E-3</v>
      </c>
      <c r="O381" s="66">
        <v>0</v>
      </c>
      <c r="P381" s="66" t="s">
        <v>6122</v>
      </c>
      <c r="Q381" s="66">
        <v>0</v>
      </c>
      <c r="R381" s="66">
        <v>0</v>
      </c>
      <c r="S381" s="79" t="s">
        <v>2565</v>
      </c>
      <c r="T381" s="76" t="s">
        <v>36</v>
      </c>
      <c r="U381" s="25" t="s">
        <v>2432</v>
      </c>
      <c r="V381" s="39"/>
    </row>
    <row r="382" spans="1:22" s="3" customFormat="1" ht="42.75">
      <c r="A382" s="1408">
        <v>317</v>
      </c>
      <c r="B382" s="1390" t="s">
        <v>2566</v>
      </c>
      <c r="C382" s="30" t="s">
        <v>3908</v>
      </c>
      <c r="D382" s="27" t="s">
        <v>6123</v>
      </c>
      <c r="E382" s="25" t="s">
        <v>208</v>
      </c>
      <c r="F382" s="25">
        <v>4141</v>
      </c>
      <c r="G382" s="25">
        <v>1140</v>
      </c>
      <c r="H382" s="32">
        <v>2500</v>
      </c>
      <c r="I382" s="25">
        <v>2500</v>
      </c>
      <c r="J382" s="25"/>
      <c r="K382" s="67">
        <v>1836</v>
      </c>
      <c r="L382" s="67">
        <v>4141</v>
      </c>
      <c r="M382" s="65">
        <v>0.73440000000000005</v>
      </c>
      <c r="N382" s="65">
        <v>-0.18226666666666658</v>
      </c>
      <c r="O382" s="66" t="s">
        <v>6124</v>
      </c>
      <c r="P382" s="66" t="s">
        <v>6125</v>
      </c>
      <c r="Q382" s="66" t="s">
        <v>6126</v>
      </c>
      <c r="R382" s="66" t="s">
        <v>3221</v>
      </c>
      <c r="S382" s="77" t="s">
        <v>2568</v>
      </c>
      <c r="T382" s="29" t="s">
        <v>36</v>
      </c>
      <c r="U382" s="29" t="s">
        <v>1194</v>
      </c>
      <c r="V382" s="39"/>
    </row>
    <row r="383" spans="1:22" s="2" customFormat="1" ht="28.5">
      <c r="A383" s="1408"/>
      <c r="B383" s="1390"/>
      <c r="C383" s="30" t="s">
        <v>3914</v>
      </c>
      <c r="D383" s="27" t="s">
        <v>6127</v>
      </c>
      <c r="E383" s="25" t="s">
        <v>48</v>
      </c>
      <c r="F383" s="25">
        <v>7439.08</v>
      </c>
      <c r="G383" s="25">
        <v>4300</v>
      </c>
      <c r="H383" s="32">
        <v>2500</v>
      </c>
      <c r="I383" s="29">
        <v>2500</v>
      </c>
      <c r="J383" s="25"/>
      <c r="K383" s="67">
        <v>2320</v>
      </c>
      <c r="L383" s="67">
        <v>0</v>
      </c>
      <c r="M383" s="65">
        <v>0.92800000000000005</v>
      </c>
      <c r="N383" s="65">
        <v>1.1333333333333417E-2</v>
      </c>
      <c r="O383" s="66">
        <v>0</v>
      </c>
      <c r="P383" s="66" t="s">
        <v>6128</v>
      </c>
      <c r="Q383" s="66">
        <v>0</v>
      </c>
      <c r="R383" s="66">
        <v>0</v>
      </c>
      <c r="S383" s="77" t="s">
        <v>2570</v>
      </c>
      <c r="T383" s="29" t="s">
        <v>36</v>
      </c>
      <c r="U383" s="29" t="s">
        <v>1180</v>
      </c>
      <c r="V383" s="39"/>
    </row>
    <row r="384" spans="1:22" s="2" customFormat="1" ht="57">
      <c r="A384" s="1408"/>
      <c r="B384" s="1390"/>
      <c r="C384" s="30" t="s">
        <v>3917</v>
      </c>
      <c r="D384" s="27" t="s">
        <v>6129</v>
      </c>
      <c r="E384" s="25" t="s">
        <v>48</v>
      </c>
      <c r="F384" s="25">
        <v>7148.92</v>
      </c>
      <c r="G384" s="25">
        <v>5000</v>
      </c>
      <c r="H384" s="32">
        <v>1500</v>
      </c>
      <c r="I384" s="29">
        <v>1500</v>
      </c>
      <c r="J384" s="25"/>
      <c r="K384" s="67">
        <v>1482</v>
      </c>
      <c r="L384" s="67">
        <v>0</v>
      </c>
      <c r="M384" s="65">
        <v>0.98799999999999999</v>
      </c>
      <c r="N384" s="65">
        <v>7.133333333333336E-2</v>
      </c>
      <c r="O384" s="66">
        <v>0</v>
      </c>
      <c r="P384" s="66" t="s">
        <v>6130</v>
      </c>
      <c r="Q384" s="66">
        <v>0</v>
      </c>
      <c r="R384" s="66">
        <v>0</v>
      </c>
      <c r="S384" s="77" t="s">
        <v>2570</v>
      </c>
      <c r="T384" s="29" t="s">
        <v>36</v>
      </c>
      <c r="U384" s="29" t="s">
        <v>1180</v>
      </c>
      <c r="V384" s="39"/>
    </row>
    <row r="385" spans="1:22" s="2" customFormat="1" ht="71.25">
      <c r="A385" s="1408"/>
      <c r="B385" s="1390"/>
      <c r="C385" s="30" t="s">
        <v>3921</v>
      </c>
      <c r="D385" s="27" t="s">
        <v>6131</v>
      </c>
      <c r="E385" s="25" t="s">
        <v>48</v>
      </c>
      <c r="F385" s="25">
        <v>3598.06</v>
      </c>
      <c r="G385" s="25">
        <v>1000</v>
      </c>
      <c r="H385" s="32">
        <v>1500</v>
      </c>
      <c r="I385" s="29">
        <v>1500</v>
      </c>
      <c r="J385" s="25"/>
      <c r="K385" s="67">
        <v>1150</v>
      </c>
      <c r="L385" s="67">
        <v>0</v>
      </c>
      <c r="M385" s="65">
        <v>0.76666666666666672</v>
      </c>
      <c r="N385" s="65">
        <v>-0.14999999999999991</v>
      </c>
      <c r="O385" s="66">
        <v>0</v>
      </c>
      <c r="P385" s="66" t="s">
        <v>6132</v>
      </c>
      <c r="Q385" s="66" t="s">
        <v>6133</v>
      </c>
      <c r="R385" s="66" t="s">
        <v>5726</v>
      </c>
      <c r="S385" s="77" t="s">
        <v>2573</v>
      </c>
      <c r="T385" s="29" t="s">
        <v>36</v>
      </c>
      <c r="U385" s="29" t="s">
        <v>1180</v>
      </c>
      <c r="V385" s="39"/>
    </row>
    <row r="386" spans="1:22" s="3" customFormat="1" ht="42.75">
      <c r="A386" s="1408">
        <v>318</v>
      </c>
      <c r="B386" s="1391" t="s">
        <v>2574</v>
      </c>
      <c r="C386" s="77" t="s">
        <v>3924</v>
      </c>
      <c r="D386" s="51" t="s">
        <v>6134</v>
      </c>
      <c r="E386" s="29" t="s">
        <v>48</v>
      </c>
      <c r="F386" s="25">
        <v>2971</v>
      </c>
      <c r="G386" s="29">
        <v>1000</v>
      </c>
      <c r="H386" s="32">
        <v>1500</v>
      </c>
      <c r="I386" s="25">
        <v>1500</v>
      </c>
      <c r="J386" s="25"/>
      <c r="K386" s="67">
        <v>1411</v>
      </c>
      <c r="L386" s="67">
        <v>840</v>
      </c>
      <c r="M386" s="65">
        <v>0.94066666666666665</v>
      </c>
      <c r="N386" s="65">
        <v>2.4000000000000021E-2</v>
      </c>
      <c r="O386" s="66">
        <v>0</v>
      </c>
      <c r="P386" s="66" t="s">
        <v>6135</v>
      </c>
      <c r="Q386" s="66">
        <v>0</v>
      </c>
      <c r="R386" s="66">
        <v>0</v>
      </c>
      <c r="S386" s="30" t="s">
        <v>2576</v>
      </c>
      <c r="T386" s="76" t="s">
        <v>36</v>
      </c>
      <c r="U386" s="25" t="s">
        <v>1180</v>
      </c>
      <c r="V386" s="39"/>
    </row>
    <row r="387" spans="1:22" s="3" customFormat="1" ht="42.75">
      <c r="A387" s="1408"/>
      <c r="B387" s="1391"/>
      <c r="C387" s="77" t="s">
        <v>3927</v>
      </c>
      <c r="D387" s="51" t="s">
        <v>6136</v>
      </c>
      <c r="E387" s="29" t="s">
        <v>48</v>
      </c>
      <c r="F387" s="25">
        <v>2993</v>
      </c>
      <c r="G387" s="29">
        <v>800</v>
      </c>
      <c r="H387" s="32">
        <v>1500</v>
      </c>
      <c r="I387" s="25">
        <v>1500</v>
      </c>
      <c r="J387" s="25"/>
      <c r="K387" s="67">
        <v>1388</v>
      </c>
      <c r="L387" s="67">
        <v>885</v>
      </c>
      <c r="M387" s="65">
        <v>0.92533333333333334</v>
      </c>
      <c r="N387" s="65">
        <v>8.6666666666667114E-3</v>
      </c>
      <c r="O387" s="66">
        <v>0</v>
      </c>
      <c r="P387" s="66" t="s">
        <v>3929</v>
      </c>
      <c r="Q387" s="66">
        <v>0</v>
      </c>
      <c r="R387" s="66">
        <v>0</v>
      </c>
      <c r="S387" s="30" t="s">
        <v>2578</v>
      </c>
      <c r="T387" s="76" t="s">
        <v>36</v>
      </c>
      <c r="U387" s="25" t="s">
        <v>1180</v>
      </c>
      <c r="V387" s="39"/>
    </row>
    <row r="388" spans="1:22" s="3" customFormat="1" ht="71.25">
      <c r="A388" s="1408"/>
      <c r="B388" s="1391"/>
      <c r="C388" s="77" t="s">
        <v>3930</v>
      </c>
      <c r="D388" s="51" t="s">
        <v>6137</v>
      </c>
      <c r="E388" s="29" t="s">
        <v>48</v>
      </c>
      <c r="F388" s="25">
        <v>2885</v>
      </c>
      <c r="G388" s="29">
        <v>950</v>
      </c>
      <c r="H388" s="32">
        <v>1500</v>
      </c>
      <c r="I388" s="25">
        <v>1500</v>
      </c>
      <c r="J388" s="25"/>
      <c r="K388" s="67">
        <v>1382</v>
      </c>
      <c r="L388" s="67">
        <v>840</v>
      </c>
      <c r="M388" s="65">
        <v>0.92133333333333334</v>
      </c>
      <c r="N388" s="65">
        <v>4.6666666666667078E-3</v>
      </c>
      <c r="O388" s="66">
        <v>0</v>
      </c>
      <c r="P388" s="66" t="s">
        <v>6138</v>
      </c>
      <c r="Q388" s="66">
        <v>0</v>
      </c>
      <c r="R388" s="66">
        <v>0</v>
      </c>
      <c r="S388" s="30" t="s">
        <v>1333</v>
      </c>
      <c r="T388" s="76" t="s">
        <v>36</v>
      </c>
      <c r="U388" s="25" t="s">
        <v>1180</v>
      </c>
      <c r="V388" s="39"/>
    </row>
    <row r="389" spans="1:22" s="3" customFormat="1" ht="171">
      <c r="A389" s="25">
        <v>319</v>
      </c>
      <c r="B389" s="1390" t="s">
        <v>2580</v>
      </c>
      <c r="C389" s="1390"/>
      <c r="D389" s="31" t="s">
        <v>2581</v>
      </c>
      <c r="E389" s="25" t="s">
        <v>208</v>
      </c>
      <c r="F389" s="25">
        <v>8869</v>
      </c>
      <c r="G389" s="25">
        <v>500</v>
      </c>
      <c r="H389" s="32">
        <v>4430</v>
      </c>
      <c r="I389" s="29">
        <v>4430</v>
      </c>
      <c r="J389" s="25"/>
      <c r="K389" s="67">
        <v>3090</v>
      </c>
      <c r="L389" s="67">
        <v>8869</v>
      </c>
      <c r="M389" s="65">
        <v>0.69751693002257331</v>
      </c>
      <c r="N389" s="65">
        <v>-0.21914973664409332</v>
      </c>
      <c r="O389" s="66">
        <v>0</v>
      </c>
      <c r="P389" s="66" t="s">
        <v>6139</v>
      </c>
      <c r="Q389" s="66" t="s">
        <v>6140</v>
      </c>
      <c r="R389" s="66" t="s">
        <v>6141</v>
      </c>
      <c r="S389" s="77" t="s">
        <v>2582</v>
      </c>
      <c r="T389" s="29" t="s">
        <v>36</v>
      </c>
      <c r="U389" s="29" t="s">
        <v>2583</v>
      </c>
      <c r="V389" s="39"/>
    </row>
    <row r="390" spans="1:22" ht="42.75">
      <c r="A390" s="25">
        <v>320</v>
      </c>
      <c r="B390" s="1390" t="s">
        <v>2584</v>
      </c>
      <c r="C390" s="1390"/>
      <c r="D390" s="39" t="s">
        <v>2585</v>
      </c>
      <c r="E390" s="29" t="s">
        <v>1665</v>
      </c>
      <c r="F390" s="29">
        <v>23410</v>
      </c>
      <c r="G390" s="29">
        <v>18748</v>
      </c>
      <c r="H390" s="32">
        <v>4662</v>
      </c>
      <c r="I390" s="29">
        <v>4662</v>
      </c>
      <c r="J390" s="29"/>
      <c r="K390" s="64">
        <v>3222</v>
      </c>
      <c r="L390" s="64">
        <v>788</v>
      </c>
      <c r="M390" s="65">
        <v>0.69111969111969107</v>
      </c>
      <c r="N390" s="65">
        <v>-0.22554697554697556</v>
      </c>
      <c r="O390" s="66" t="s">
        <v>3814</v>
      </c>
      <c r="P390" s="66" t="s">
        <v>6142</v>
      </c>
      <c r="Q390" s="66" t="s">
        <v>3939</v>
      </c>
      <c r="R390" s="66" t="s">
        <v>6112</v>
      </c>
      <c r="S390" s="77" t="s">
        <v>105</v>
      </c>
      <c r="T390" s="76" t="s">
        <v>36</v>
      </c>
      <c r="U390" s="29" t="s">
        <v>1556</v>
      </c>
      <c r="V390" s="39"/>
    </row>
    <row r="391" spans="1:22" s="3" customFormat="1" ht="28.5">
      <c r="A391" s="25">
        <v>321</v>
      </c>
      <c r="B391" s="1390" t="s">
        <v>2586</v>
      </c>
      <c r="C391" s="1390"/>
      <c r="D391" s="39" t="s">
        <v>2587</v>
      </c>
      <c r="E391" s="29" t="s">
        <v>1726</v>
      </c>
      <c r="F391" s="25">
        <v>7580</v>
      </c>
      <c r="G391" s="29">
        <v>6677</v>
      </c>
      <c r="H391" s="32">
        <v>900</v>
      </c>
      <c r="I391" s="25">
        <v>900</v>
      </c>
      <c r="J391" s="25"/>
      <c r="K391" s="64">
        <v>900</v>
      </c>
      <c r="L391" s="67">
        <v>900</v>
      </c>
      <c r="M391" s="65">
        <v>1</v>
      </c>
      <c r="N391" s="65">
        <v>8.333333333333337E-2</v>
      </c>
      <c r="O391" s="66" t="s">
        <v>3814</v>
      </c>
      <c r="P391" s="66" t="s">
        <v>3941</v>
      </c>
      <c r="Q391" s="66">
        <v>0</v>
      </c>
      <c r="R391" s="66">
        <v>0</v>
      </c>
      <c r="S391" s="30" t="s">
        <v>105</v>
      </c>
      <c r="T391" s="76" t="s">
        <v>36</v>
      </c>
      <c r="U391" s="76" t="s">
        <v>1556</v>
      </c>
      <c r="V391" s="122"/>
    </row>
    <row r="392" spans="1:22" s="3" customFormat="1" ht="128.25">
      <c r="A392" s="25">
        <v>322</v>
      </c>
      <c r="B392" s="1390" t="s">
        <v>2588</v>
      </c>
      <c r="C392" s="1390"/>
      <c r="D392" s="31" t="s">
        <v>2589</v>
      </c>
      <c r="E392" s="25" t="s">
        <v>208</v>
      </c>
      <c r="F392" s="25">
        <v>10924</v>
      </c>
      <c r="G392" s="25">
        <v>350</v>
      </c>
      <c r="H392" s="32">
        <v>2700</v>
      </c>
      <c r="I392" s="29">
        <v>2700</v>
      </c>
      <c r="J392" s="25"/>
      <c r="K392" s="64">
        <v>1900</v>
      </c>
      <c r="L392" s="67">
        <v>1941</v>
      </c>
      <c r="M392" s="65">
        <v>0.70370370370370372</v>
      </c>
      <c r="N392" s="65">
        <v>-0.21296296296296291</v>
      </c>
      <c r="O392" s="66" t="s">
        <v>3814</v>
      </c>
      <c r="P392" s="66" t="s">
        <v>6143</v>
      </c>
      <c r="Q392" s="66" t="s">
        <v>6144</v>
      </c>
      <c r="R392" s="66" t="s">
        <v>3883</v>
      </c>
      <c r="S392" s="77" t="s">
        <v>2590</v>
      </c>
      <c r="T392" s="29" t="s">
        <v>36</v>
      </c>
      <c r="U392" s="29" t="s">
        <v>1556</v>
      </c>
      <c r="V392" s="39"/>
    </row>
    <row r="393" spans="1:22" s="3" customFormat="1" ht="71.25">
      <c r="A393" s="1408">
        <v>323</v>
      </c>
      <c r="B393" s="1390" t="s">
        <v>2591</v>
      </c>
      <c r="C393" s="30" t="s">
        <v>3820</v>
      </c>
      <c r="D393" s="31" t="s">
        <v>6145</v>
      </c>
      <c r="E393" s="25" t="s">
        <v>1717</v>
      </c>
      <c r="F393" s="25">
        <v>120</v>
      </c>
      <c r="G393" s="25"/>
      <c r="H393" s="32">
        <v>120</v>
      </c>
      <c r="I393" s="29">
        <v>120</v>
      </c>
      <c r="J393" s="25"/>
      <c r="K393" s="67">
        <v>60</v>
      </c>
      <c r="L393" s="67">
        <v>60</v>
      </c>
      <c r="M393" s="65">
        <v>0.5</v>
      </c>
      <c r="N393" s="65">
        <v>-0.41666666666666663</v>
      </c>
      <c r="O393" s="66" t="s">
        <v>6146</v>
      </c>
      <c r="P393" s="66" t="s">
        <v>6147</v>
      </c>
      <c r="Q393" s="66" t="s">
        <v>6148</v>
      </c>
      <c r="R393" s="66" t="s">
        <v>5797</v>
      </c>
      <c r="S393" s="77" t="s">
        <v>254</v>
      </c>
      <c r="T393" s="29" t="s">
        <v>331</v>
      </c>
      <c r="U393" s="29" t="s">
        <v>3947</v>
      </c>
      <c r="V393" s="1391" t="s">
        <v>2594</v>
      </c>
    </row>
    <row r="394" spans="1:22" s="3" customFormat="1" ht="57">
      <c r="A394" s="1408"/>
      <c r="B394" s="1390"/>
      <c r="C394" s="30" t="s">
        <v>1085</v>
      </c>
      <c r="D394" s="31" t="s">
        <v>6149</v>
      </c>
      <c r="E394" s="25" t="s">
        <v>1717</v>
      </c>
      <c r="F394" s="25">
        <v>1999</v>
      </c>
      <c r="G394" s="25"/>
      <c r="H394" s="32">
        <v>1999</v>
      </c>
      <c r="I394" s="25">
        <v>1999</v>
      </c>
      <c r="J394" s="25"/>
      <c r="K394" s="67">
        <v>540</v>
      </c>
      <c r="L394" s="67">
        <v>540</v>
      </c>
      <c r="M394" s="65">
        <v>0.27013506753376687</v>
      </c>
      <c r="N394" s="65">
        <v>-0.6465315991328997</v>
      </c>
      <c r="O394" s="66" t="s">
        <v>3949</v>
      </c>
      <c r="P394" s="66" t="s">
        <v>6150</v>
      </c>
      <c r="Q394" s="66">
        <v>0</v>
      </c>
      <c r="R394" s="66">
        <v>0</v>
      </c>
      <c r="S394" s="77" t="s">
        <v>254</v>
      </c>
      <c r="T394" s="29" t="s">
        <v>331</v>
      </c>
      <c r="U394" s="29" t="s">
        <v>3951</v>
      </c>
      <c r="V394" s="1391"/>
    </row>
    <row r="395" spans="1:22" s="3" customFormat="1" ht="71.25">
      <c r="A395" s="1408"/>
      <c r="B395" s="1390"/>
      <c r="C395" s="30" t="s">
        <v>1087</v>
      </c>
      <c r="D395" s="31" t="s">
        <v>6151</v>
      </c>
      <c r="E395" s="25" t="s">
        <v>1717</v>
      </c>
      <c r="F395" s="25">
        <v>11459</v>
      </c>
      <c r="G395" s="25"/>
      <c r="H395" s="32">
        <v>6065</v>
      </c>
      <c r="I395" s="25">
        <v>6065</v>
      </c>
      <c r="J395" s="25"/>
      <c r="K395" s="67">
        <v>2174</v>
      </c>
      <c r="L395" s="67">
        <v>11459</v>
      </c>
      <c r="M395" s="65">
        <v>0.35845012366034623</v>
      </c>
      <c r="N395" s="65">
        <v>-0.5582165430063204</v>
      </c>
      <c r="O395" s="66">
        <v>0</v>
      </c>
      <c r="P395" s="66" t="s">
        <v>6152</v>
      </c>
      <c r="Q395" s="66" t="s">
        <v>6047</v>
      </c>
      <c r="R395" s="66" t="s">
        <v>6153</v>
      </c>
      <c r="S395" s="77" t="s">
        <v>254</v>
      </c>
      <c r="T395" s="29" t="s">
        <v>331</v>
      </c>
      <c r="U395" s="29" t="s">
        <v>3955</v>
      </c>
      <c r="V395" s="1391"/>
    </row>
    <row r="396" spans="1:22" s="3" customFormat="1" ht="99.75">
      <c r="A396" s="1408"/>
      <c r="B396" s="1390"/>
      <c r="C396" s="30" t="s">
        <v>1089</v>
      </c>
      <c r="D396" s="31" t="s">
        <v>6154</v>
      </c>
      <c r="E396" s="25" t="s">
        <v>1717</v>
      </c>
      <c r="F396" s="25">
        <v>6375</v>
      </c>
      <c r="G396" s="25"/>
      <c r="H396" s="32">
        <v>6375</v>
      </c>
      <c r="I396" s="29">
        <v>6375</v>
      </c>
      <c r="J396" s="25"/>
      <c r="K396" s="67">
        <v>1736.58</v>
      </c>
      <c r="L396" s="67">
        <v>6374</v>
      </c>
      <c r="M396" s="65">
        <v>0.27240470588235294</v>
      </c>
      <c r="N396" s="65">
        <v>-0.64426196078431364</v>
      </c>
      <c r="O396" s="66">
        <v>0</v>
      </c>
      <c r="P396" s="66" t="s">
        <v>6155</v>
      </c>
      <c r="Q396" s="66">
        <v>0</v>
      </c>
      <c r="R396" s="66">
        <v>0</v>
      </c>
      <c r="S396" s="77" t="s">
        <v>254</v>
      </c>
      <c r="T396" s="29" t="s">
        <v>331</v>
      </c>
      <c r="U396" s="29" t="s">
        <v>3959</v>
      </c>
      <c r="V396" s="1391"/>
    </row>
    <row r="397" spans="1:22" s="3" customFormat="1" ht="57">
      <c r="A397" s="1408"/>
      <c r="B397" s="1390"/>
      <c r="C397" s="30" t="s">
        <v>1091</v>
      </c>
      <c r="D397" s="31" t="s">
        <v>6156</v>
      </c>
      <c r="E397" s="25" t="s">
        <v>34</v>
      </c>
      <c r="F397" s="25">
        <v>2115</v>
      </c>
      <c r="G397" s="25"/>
      <c r="H397" s="32">
        <v>1064</v>
      </c>
      <c r="I397" s="25">
        <v>1064</v>
      </c>
      <c r="J397" s="25"/>
      <c r="K397" s="67">
        <v>603</v>
      </c>
      <c r="L397" s="67">
        <v>2115</v>
      </c>
      <c r="M397" s="65">
        <v>0.56672932330827064</v>
      </c>
      <c r="N397" s="65">
        <v>-0.34993734335839599</v>
      </c>
      <c r="O397" s="66" t="s">
        <v>38</v>
      </c>
      <c r="P397" s="66" t="s">
        <v>6157</v>
      </c>
      <c r="Q397" s="66">
        <v>0</v>
      </c>
      <c r="R397" s="66">
        <v>0</v>
      </c>
      <c r="S397" s="77" t="s">
        <v>254</v>
      </c>
      <c r="T397" s="29" t="s">
        <v>331</v>
      </c>
      <c r="U397" s="29" t="s">
        <v>3962</v>
      </c>
      <c r="V397" s="1391"/>
    </row>
    <row r="398" spans="1:22" s="3" customFormat="1" ht="57">
      <c r="A398" s="1408"/>
      <c r="B398" s="1390"/>
      <c r="C398" s="30" t="s">
        <v>1093</v>
      </c>
      <c r="D398" s="31" t="s">
        <v>6158</v>
      </c>
      <c r="E398" s="25" t="s">
        <v>1717</v>
      </c>
      <c r="F398" s="25">
        <v>7350</v>
      </c>
      <c r="G398" s="25"/>
      <c r="H398" s="32">
        <v>7350</v>
      </c>
      <c r="I398" s="29">
        <v>7350</v>
      </c>
      <c r="J398" s="25"/>
      <c r="K398" s="67">
        <v>1009.38</v>
      </c>
      <c r="L398" s="67">
        <v>7350</v>
      </c>
      <c r="M398" s="65">
        <v>0.13733061224489795</v>
      </c>
      <c r="N398" s="65">
        <v>-0.77933605442176868</v>
      </c>
      <c r="O398" s="66" t="s">
        <v>3224</v>
      </c>
      <c r="P398" s="66" t="s">
        <v>3964</v>
      </c>
      <c r="Q398" s="66">
        <v>0</v>
      </c>
      <c r="R398" s="66">
        <v>0</v>
      </c>
      <c r="S398" s="77" t="s">
        <v>254</v>
      </c>
      <c r="T398" s="29" t="s">
        <v>331</v>
      </c>
      <c r="U398" s="29" t="s">
        <v>3965</v>
      </c>
      <c r="V398" s="1391"/>
    </row>
    <row r="399" spans="1:22" s="2" customFormat="1" ht="40.5" customHeight="1">
      <c r="A399" s="24" t="s">
        <v>74</v>
      </c>
      <c r="B399" s="1406" t="s">
        <v>6159</v>
      </c>
      <c r="C399" s="1406"/>
      <c r="D399" s="27"/>
      <c r="E399" s="24"/>
      <c r="F399" s="24">
        <v>6693857.0899999999</v>
      </c>
      <c r="G399" s="24">
        <v>1968475.3</v>
      </c>
      <c r="H399" s="28">
        <v>1184548</v>
      </c>
      <c r="I399" s="24">
        <v>195663</v>
      </c>
      <c r="J399" s="24">
        <v>988885</v>
      </c>
      <c r="K399" s="61">
        <v>1213386.6679</v>
      </c>
      <c r="L399" s="61">
        <v>1222030.3470000001</v>
      </c>
      <c r="M399" s="62">
        <v>1.0243457149056012</v>
      </c>
      <c r="N399" s="62">
        <v>0.10767904823893459</v>
      </c>
      <c r="O399" s="63"/>
      <c r="P399" s="63"/>
      <c r="Q399" s="63"/>
      <c r="R399" s="63"/>
      <c r="S399" s="30"/>
      <c r="T399" s="76"/>
      <c r="U399" s="25"/>
      <c r="V399" s="31"/>
    </row>
    <row r="400" spans="1:22" s="2" customFormat="1" ht="39" customHeight="1">
      <c r="A400" s="24" t="s">
        <v>153</v>
      </c>
      <c r="B400" s="1406" t="s">
        <v>2606</v>
      </c>
      <c r="C400" s="1406"/>
      <c r="D400" s="27"/>
      <c r="E400" s="24"/>
      <c r="F400" s="24">
        <v>498524.09</v>
      </c>
      <c r="G400" s="24">
        <v>54496.3</v>
      </c>
      <c r="H400" s="28">
        <v>128185</v>
      </c>
      <c r="I400" s="24">
        <v>64885</v>
      </c>
      <c r="J400" s="24">
        <v>63300</v>
      </c>
      <c r="K400" s="61">
        <v>139376.38</v>
      </c>
      <c r="L400" s="61">
        <v>137165.4</v>
      </c>
      <c r="M400" s="62">
        <v>1.0873064711159652</v>
      </c>
      <c r="N400" s="62">
        <v>0.1706398044492986</v>
      </c>
      <c r="O400" s="63"/>
      <c r="P400" s="63"/>
      <c r="Q400" s="63"/>
      <c r="R400" s="63"/>
      <c r="S400" s="30"/>
      <c r="T400" s="76"/>
      <c r="U400" s="25"/>
      <c r="V400" s="31"/>
    </row>
    <row r="401" spans="1:22" s="2" customFormat="1" ht="42.75">
      <c r="A401" s="25">
        <v>324</v>
      </c>
      <c r="B401" s="1390" t="s">
        <v>2607</v>
      </c>
      <c r="C401" s="1390"/>
      <c r="D401" s="31" t="s">
        <v>2608</v>
      </c>
      <c r="E401" s="25" t="s">
        <v>1665</v>
      </c>
      <c r="F401" s="25">
        <v>1362.78</v>
      </c>
      <c r="G401" s="25">
        <v>796</v>
      </c>
      <c r="H401" s="32">
        <v>567</v>
      </c>
      <c r="I401" s="25">
        <v>567</v>
      </c>
      <c r="J401" s="25"/>
      <c r="K401" s="67">
        <v>246.67</v>
      </c>
      <c r="L401" s="67">
        <v>284</v>
      </c>
      <c r="M401" s="65">
        <v>0.43504409171075836</v>
      </c>
      <c r="N401" s="65">
        <v>-0.48162257495590827</v>
      </c>
      <c r="O401" s="66" t="s">
        <v>3967</v>
      </c>
      <c r="P401" s="66" t="s">
        <v>3968</v>
      </c>
      <c r="Q401" s="66">
        <v>0</v>
      </c>
      <c r="R401" s="66">
        <v>0</v>
      </c>
      <c r="S401" s="123" t="s">
        <v>2609</v>
      </c>
      <c r="T401" s="76" t="s">
        <v>36</v>
      </c>
      <c r="U401" s="25" t="s">
        <v>2610</v>
      </c>
      <c r="V401" s="31"/>
    </row>
    <row r="402" spans="1:22" s="2" customFormat="1" ht="28.5">
      <c r="A402" s="25">
        <v>325</v>
      </c>
      <c r="B402" s="1390" t="s">
        <v>2611</v>
      </c>
      <c r="C402" s="1390"/>
      <c r="D402" s="31" t="s">
        <v>2612</v>
      </c>
      <c r="E402" s="25" t="s">
        <v>208</v>
      </c>
      <c r="F402" s="25">
        <v>7840.35</v>
      </c>
      <c r="G402" s="25">
        <v>635</v>
      </c>
      <c r="H402" s="32">
        <v>3500</v>
      </c>
      <c r="I402" s="25">
        <v>3500</v>
      </c>
      <c r="J402" s="25"/>
      <c r="K402" s="67">
        <v>2051.63</v>
      </c>
      <c r="L402" s="67">
        <v>2500</v>
      </c>
      <c r="M402" s="65">
        <v>0.58618000000000003</v>
      </c>
      <c r="N402" s="65">
        <v>-0.3304866666666666</v>
      </c>
      <c r="O402" s="66" t="s">
        <v>3967</v>
      </c>
      <c r="P402" s="66" t="s">
        <v>6160</v>
      </c>
      <c r="Q402" s="66">
        <v>0</v>
      </c>
      <c r="R402" s="66">
        <v>0</v>
      </c>
      <c r="S402" s="123" t="s">
        <v>1333</v>
      </c>
      <c r="T402" s="124" t="s">
        <v>36</v>
      </c>
      <c r="U402" s="25" t="s">
        <v>2610</v>
      </c>
      <c r="V402" s="31"/>
    </row>
    <row r="403" spans="1:22" s="9" customFormat="1" ht="28.5">
      <c r="A403" s="25">
        <v>326</v>
      </c>
      <c r="B403" s="1390" t="s">
        <v>2613</v>
      </c>
      <c r="C403" s="1390"/>
      <c r="D403" s="31" t="s">
        <v>2614</v>
      </c>
      <c r="E403" s="25" t="s">
        <v>208</v>
      </c>
      <c r="F403" s="29">
        <v>19698</v>
      </c>
      <c r="G403" s="25"/>
      <c r="H403" s="32">
        <v>4000</v>
      </c>
      <c r="I403" s="25">
        <v>4000</v>
      </c>
      <c r="J403" s="25"/>
      <c r="K403" s="67">
        <v>3280.88</v>
      </c>
      <c r="L403" s="67">
        <v>3500</v>
      </c>
      <c r="M403" s="65">
        <v>0.82022000000000006</v>
      </c>
      <c r="N403" s="65">
        <v>-9.644666666666657E-2</v>
      </c>
      <c r="O403" s="66" t="s">
        <v>3967</v>
      </c>
      <c r="P403" s="66" t="s">
        <v>6161</v>
      </c>
      <c r="Q403" s="66">
        <v>0</v>
      </c>
      <c r="R403" s="66">
        <v>0</v>
      </c>
      <c r="S403" s="123" t="s">
        <v>2615</v>
      </c>
      <c r="T403" s="124" t="s">
        <v>90</v>
      </c>
      <c r="U403" s="29" t="s">
        <v>2610</v>
      </c>
      <c r="V403" s="31"/>
    </row>
    <row r="404" spans="1:22" s="10" customFormat="1" ht="199.5">
      <c r="A404" s="25">
        <v>327</v>
      </c>
      <c r="B404" s="1390" t="s">
        <v>2616</v>
      </c>
      <c r="C404" s="1390"/>
      <c r="D404" s="31" t="s">
        <v>2617</v>
      </c>
      <c r="E404" s="25" t="s">
        <v>208</v>
      </c>
      <c r="F404" s="29">
        <v>68000</v>
      </c>
      <c r="G404" s="25">
        <v>100</v>
      </c>
      <c r="H404" s="32">
        <v>12000</v>
      </c>
      <c r="I404" s="25">
        <v>12000</v>
      </c>
      <c r="J404" s="25"/>
      <c r="K404" s="67">
        <v>10700</v>
      </c>
      <c r="L404" s="67">
        <v>9361</v>
      </c>
      <c r="M404" s="65">
        <v>0.89166666666666672</v>
      </c>
      <c r="N404" s="65">
        <v>-2.4999999999999911E-2</v>
      </c>
      <c r="O404" s="66" t="s">
        <v>6162</v>
      </c>
      <c r="P404" s="66" t="s">
        <v>6163</v>
      </c>
      <c r="Q404" s="66" t="s">
        <v>6164</v>
      </c>
      <c r="R404" s="66" t="s">
        <v>6165</v>
      </c>
      <c r="S404" s="123" t="s">
        <v>2618</v>
      </c>
      <c r="T404" s="124" t="s">
        <v>331</v>
      </c>
      <c r="U404" s="29" t="s">
        <v>2619</v>
      </c>
      <c r="V404" s="31"/>
    </row>
    <row r="405" spans="1:22" s="9" customFormat="1" ht="142.5">
      <c r="A405" s="25">
        <v>328</v>
      </c>
      <c r="B405" s="1390" t="s">
        <v>2620</v>
      </c>
      <c r="C405" s="1390"/>
      <c r="D405" s="119" t="s">
        <v>2621</v>
      </c>
      <c r="E405" s="25" t="s">
        <v>34</v>
      </c>
      <c r="F405" s="25">
        <v>29320</v>
      </c>
      <c r="G405" s="25">
        <v>20</v>
      </c>
      <c r="H405" s="32">
        <v>2600</v>
      </c>
      <c r="I405" s="25"/>
      <c r="J405" s="25">
        <v>2600</v>
      </c>
      <c r="K405" s="67">
        <v>492</v>
      </c>
      <c r="L405" s="67">
        <v>0</v>
      </c>
      <c r="M405" s="65">
        <v>0.18923076923076923</v>
      </c>
      <c r="N405" s="65">
        <v>-0.72743589743589743</v>
      </c>
      <c r="O405" s="66" t="s">
        <v>38</v>
      </c>
      <c r="P405" s="66" t="s">
        <v>6166</v>
      </c>
      <c r="Q405" s="66">
        <v>0</v>
      </c>
      <c r="R405" s="66">
        <v>0</v>
      </c>
      <c r="S405" s="39" t="s">
        <v>2622</v>
      </c>
      <c r="T405" s="76" t="s">
        <v>90</v>
      </c>
      <c r="U405" s="29" t="s">
        <v>2623</v>
      </c>
      <c r="V405" s="77"/>
    </row>
    <row r="406" spans="1:22" s="9" customFormat="1" ht="85.5">
      <c r="A406" s="25">
        <v>329</v>
      </c>
      <c r="B406" s="1390" t="s">
        <v>2624</v>
      </c>
      <c r="C406" s="1390"/>
      <c r="D406" s="120" t="s">
        <v>2625</v>
      </c>
      <c r="E406" s="29" t="s">
        <v>1717</v>
      </c>
      <c r="F406" s="25">
        <v>1280</v>
      </c>
      <c r="G406" s="25">
        <v>280</v>
      </c>
      <c r="H406" s="32">
        <v>1000</v>
      </c>
      <c r="I406" s="25">
        <v>1000</v>
      </c>
      <c r="J406" s="29"/>
      <c r="K406" s="64">
        <v>917.8</v>
      </c>
      <c r="L406" s="64">
        <v>0</v>
      </c>
      <c r="M406" s="65">
        <v>0.91779999999999995</v>
      </c>
      <c r="N406" s="65">
        <v>1.1333333333333195E-3</v>
      </c>
      <c r="O406" s="66" t="s">
        <v>3975</v>
      </c>
      <c r="P406" s="66" t="s">
        <v>6167</v>
      </c>
      <c r="Q406" s="66" t="s">
        <v>6168</v>
      </c>
      <c r="R406" s="66" t="s">
        <v>6169</v>
      </c>
      <c r="S406" s="77" t="s">
        <v>105</v>
      </c>
      <c r="T406" s="76" t="s">
        <v>36</v>
      </c>
      <c r="U406" s="29" t="s">
        <v>3979</v>
      </c>
      <c r="V406" s="125"/>
    </row>
    <row r="407" spans="1:22" s="9" customFormat="1" ht="71.25">
      <c r="A407" s="25">
        <v>330</v>
      </c>
      <c r="B407" s="1390" t="s">
        <v>2627</v>
      </c>
      <c r="C407" s="1390"/>
      <c r="D407" s="120" t="s">
        <v>2628</v>
      </c>
      <c r="E407" s="29" t="s">
        <v>48</v>
      </c>
      <c r="F407" s="25">
        <v>4897</v>
      </c>
      <c r="G407" s="25">
        <v>500</v>
      </c>
      <c r="H407" s="32">
        <v>2300</v>
      </c>
      <c r="I407" s="25">
        <v>1300</v>
      </c>
      <c r="J407" s="25">
        <v>1000</v>
      </c>
      <c r="K407" s="67">
        <v>1447</v>
      </c>
      <c r="L407" s="67">
        <v>2000</v>
      </c>
      <c r="M407" s="65">
        <v>0.62913043478260866</v>
      </c>
      <c r="N407" s="65">
        <v>-0.28753623188405797</v>
      </c>
      <c r="O407" s="66" t="s">
        <v>3980</v>
      </c>
      <c r="P407" s="66" t="s">
        <v>6170</v>
      </c>
      <c r="Q407" s="66">
        <v>0</v>
      </c>
      <c r="R407" s="66">
        <v>0</v>
      </c>
      <c r="S407" s="77" t="s">
        <v>2629</v>
      </c>
      <c r="T407" s="76" t="s">
        <v>160</v>
      </c>
      <c r="U407" s="29" t="s">
        <v>2630</v>
      </c>
      <c r="V407" s="125"/>
    </row>
    <row r="408" spans="1:22" s="9" customFormat="1" ht="28.5">
      <c r="A408" s="25">
        <v>331</v>
      </c>
      <c r="B408" s="1390" t="s">
        <v>2631</v>
      </c>
      <c r="C408" s="1390"/>
      <c r="D408" s="120" t="s">
        <v>2632</v>
      </c>
      <c r="E408" s="29" t="s">
        <v>64</v>
      </c>
      <c r="F408" s="25">
        <v>20000</v>
      </c>
      <c r="G408" s="25"/>
      <c r="H408" s="32">
        <v>500</v>
      </c>
      <c r="I408" s="25">
        <v>500</v>
      </c>
      <c r="J408" s="25"/>
      <c r="K408" s="67">
        <v>0</v>
      </c>
      <c r="L408" s="67">
        <v>0</v>
      </c>
      <c r="M408" s="65">
        <v>0</v>
      </c>
      <c r="N408" s="65">
        <v>-0.91666666666666663</v>
      </c>
      <c r="O408" s="66" t="s">
        <v>38</v>
      </c>
      <c r="P408" s="66" t="s">
        <v>6171</v>
      </c>
      <c r="Q408" s="66">
        <v>0</v>
      </c>
      <c r="R408" s="66">
        <v>0</v>
      </c>
      <c r="S408" s="77" t="s">
        <v>1893</v>
      </c>
      <c r="T408" s="29" t="s">
        <v>646</v>
      </c>
      <c r="U408" s="29" t="s">
        <v>3983</v>
      </c>
      <c r="V408" s="39"/>
    </row>
    <row r="409" spans="1:22" s="9" customFormat="1" ht="42.75">
      <c r="A409" s="25">
        <v>332</v>
      </c>
      <c r="B409" s="1390" t="s">
        <v>2633</v>
      </c>
      <c r="C409" s="1390"/>
      <c r="D409" s="120" t="s">
        <v>2634</v>
      </c>
      <c r="E409" s="29" t="s">
        <v>34</v>
      </c>
      <c r="F409" s="25">
        <v>35000</v>
      </c>
      <c r="G409" s="25"/>
      <c r="H409" s="32">
        <v>15000</v>
      </c>
      <c r="I409" s="25"/>
      <c r="J409" s="29">
        <v>15000</v>
      </c>
      <c r="K409" s="64">
        <v>13750</v>
      </c>
      <c r="L409" s="64">
        <v>13750</v>
      </c>
      <c r="M409" s="65">
        <v>0.91666666666666663</v>
      </c>
      <c r="N409" s="65">
        <v>0</v>
      </c>
      <c r="O409" s="66">
        <v>0</v>
      </c>
      <c r="P409" s="66" t="s">
        <v>6172</v>
      </c>
      <c r="Q409" s="66">
        <v>0</v>
      </c>
      <c r="R409" s="66">
        <v>0</v>
      </c>
      <c r="S409" s="77" t="s">
        <v>89</v>
      </c>
      <c r="T409" s="76" t="s">
        <v>341</v>
      </c>
      <c r="U409" s="29" t="s">
        <v>1399</v>
      </c>
      <c r="V409" s="125"/>
    </row>
    <row r="410" spans="1:22" s="9" customFormat="1" ht="28.5">
      <c r="A410" s="25">
        <v>333</v>
      </c>
      <c r="B410" s="1390" t="s">
        <v>2635</v>
      </c>
      <c r="C410" s="1390"/>
      <c r="D410" s="120" t="s">
        <v>2636</v>
      </c>
      <c r="E410" s="29" t="s">
        <v>34</v>
      </c>
      <c r="F410" s="25">
        <v>23000</v>
      </c>
      <c r="G410" s="25"/>
      <c r="H410" s="32">
        <v>6000</v>
      </c>
      <c r="I410" s="25">
        <v>6000</v>
      </c>
      <c r="J410" s="29"/>
      <c r="K410" s="64">
        <v>5600</v>
      </c>
      <c r="L410" s="64">
        <v>5600</v>
      </c>
      <c r="M410" s="65">
        <v>0.93333333333333335</v>
      </c>
      <c r="N410" s="65">
        <v>1.6666666666666718E-2</v>
      </c>
      <c r="O410" s="66">
        <v>0</v>
      </c>
      <c r="P410" s="66" t="s">
        <v>6173</v>
      </c>
      <c r="Q410" s="66">
        <v>0</v>
      </c>
      <c r="R410" s="66">
        <v>0</v>
      </c>
      <c r="S410" s="77" t="s">
        <v>2637</v>
      </c>
      <c r="T410" s="76" t="s">
        <v>114</v>
      </c>
      <c r="U410" s="29" t="s">
        <v>1399</v>
      </c>
      <c r="V410" s="125"/>
    </row>
    <row r="411" spans="1:22" s="9" customFormat="1" ht="28.5">
      <c r="A411" s="25">
        <v>334</v>
      </c>
      <c r="B411" s="1390" t="s">
        <v>2638</v>
      </c>
      <c r="C411" s="1390"/>
      <c r="D411" s="120" t="s">
        <v>2639</v>
      </c>
      <c r="E411" s="29" t="s">
        <v>1665</v>
      </c>
      <c r="F411" s="25">
        <v>30000</v>
      </c>
      <c r="G411" s="25">
        <v>15000</v>
      </c>
      <c r="H411" s="32">
        <v>15000</v>
      </c>
      <c r="I411" s="25"/>
      <c r="J411" s="29">
        <v>15000</v>
      </c>
      <c r="K411" s="64">
        <v>16000</v>
      </c>
      <c r="L411" s="64">
        <v>16000</v>
      </c>
      <c r="M411" s="65">
        <v>1.0666666666666667</v>
      </c>
      <c r="N411" s="65">
        <v>0.15000000000000002</v>
      </c>
      <c r="O411" s="66" t="s">
        <v>441</v>
      </c>
      <c r="P411" s="66" t="s">
        <v>3503</v>
      </c>
      <c r="Q411" s="66">
        <v>0</v>
      </c>
      <c r="R411" s="66">
        <v>0</v>
      </c>
      <c r="S411" s="77" t="s">
        <v>89</v>
      </c>
      <c r="T411" s="76" t="s">
        <v>36</v>
      </c>
      <c r="U411" s="25" t="s">
        <v>3342</v>
      </c>
      <c r="V411" s="125"/>
    </row>
    <row r="412" spans="1:22" s="3" customFormat="1" ht="42.75">
      <c r="A412" s="25">
        <v>335</v>
      </c>
      <c r="B412" s="1390" t="s">
        <v>2640</v>
      </c>
      <c r="C412" s="1390"/>
      <c r="D412" s="100" t="s">
        <v>2641</v>
      </c>
      <c r="E412" s="101" t="s">
        <v>1665</v>
      </c>
      <c r="F412" s="101">
        <v>3864</v>
      </c>
      <c r="G412" s="25">
        <v>1975</v>
      </c>
      <c r="H412" s="32">
        <v>1889</v>
      </c>
      <c r="I412" s="25">
        <v>1889</v>
      </c>
      <c r="J412" s="29"/>
      <c r="K412" s="64">
        <v>1901</v>
      </c>
      <c r="L412" s="64">
        <v>2784</v>
      </c>
      <c r="M412" s="65">
        <v>1.0063525674960296</v>
      </c>
      <c r="N412" s="65">
        <v>8.9685900829363008E-2</v>
      </c>
      <c r="O412" s="66" t="s">
        <v>3985</v>
      </c>
      <c r="P412" s="66" t="s">
        <v>6174</v>
      </c>
      <c r="Q412" s="66" t="s">
        <v>692</v>
      </c>
      <c r="R412" s="66" t="s">
        <v>3700</v>
      </c>
      <c r="S412" s="77" t="s">
        <v>105</v>
      </c>
      <c r="T412" s="76" t="s">
        <v>36</v>
      </c>
      <c r="U412" s="25" t="s">
        <v>1194</v>
      </c>
      <c r="V412" s="39"/>
    </row>
    <row r="413" spans="1:22" ht="71.25">
      <c r="A413" s="25">
        <v>336</v>
      </c>
      <c r="B413" s="1390" t="s">
        <v>2642</v>
      </c>
      <c r="C413" s="1390"/>
      <c r="D413" s="39" t="s">
        <v>2643</v>
      </c>
      <c r="E413" s="29" t="s">
        <v>34</v>
      </c>
      <c r="F413" s="29">
        <v>9000</v>
      </c>
      <c r="G413" s="29"/>
      <c r="H413" s="32">
        <v>2000</v>
      </c>
      <c r="I413" s="29">
        <v>2000</v>
      </c>
      <c r="J413" s="29"/>
      <c r="K413" s="64">
        <v>2015</v>
      </c>
      <c r="L413" s="64">
        <v>2015</v>
      </c>
      <c r="M413" s="65">
        <v>1.0075000000000001</v>
      </c>
      <c r="N413" s="65">
        <v>9.0833333333333433E-2</v>
      </c>
      <c r="O413" s="66" t="s">
        <v>441</v>
      </c>
      <c r="P413" s="66" t="s">
        <v>6175</v>
      </c>
      <c r="Q413" s="66">
        <v>0</v>
      </c>
      <c r="R413" s="66">
        <v>0</v>
      </c>
      <c r="S413" s="77" t="s">
        <v>2644</v>
      </c>
      <c r="T413" s="29" t="s">
        <v>160</v>
      </c>
      <c r="U413" s="29" t="s">
        <v>1415</v>
      </c>
      <c r="V413" s="31"/>
    </row>
    <row r="414" spans="1:22" s="9" customFormat="1" ht="28.5">
      <c r="A414" s="25">
        <v>337</v>
      </c>
      <c r="B414" s="1390" t="s">
        <v>2645</v>
      </c>
      <c r="C414" s="1390"/>
      <c r="D414" s="120" t="s">
        <v>2646</v>
      </c>
      <c r="E414" s="29" t="s">
        <v>34</v>
      </c>
      <c r="F414" s="25">
        <v>9000</v>
      </c>
      <c r="G414" s="25"/>
      <c r="H414" s="32">
        <v>4500</v>
      </c>
      <c r="I414" s="25"/>
      <c r="J414" s="29">
        <v>4500</v>
      </c>
      <c r="K414" s="64">
        <v>3500</v>
      </c>
      <c r="L414" s="64">
        <v>3500</v>
      </c>
      <c r="M414" s="65">
        <v>0.77777777777777779</v>
      </c>
      <c r="N414" s="65">
        <v>-0.13888888888888884</v>
      </c>
      <c r="O414" s="66">
        <v>0</v>
      </c>
      <c r="P414" s="66" t="s">
        <v>6176</v>
      </c>
      <c r="Q414" s="66">
        <v>0</v>
      </c>
      <c r="R414" s="66">
        <v>0</v>
      </c>
      <c r="S414" s="77" t="s">
        <v>89</v>
      </c>
      <c r="T414" s="76" t="s">
        <v>341</v>
      </c>
      <c r="U414" s="29" t="s">
        <v>1399</v>
      </c>
      <c r="V414" s="125"/>
    </row>
    <row r="415" spans="1:22" s="9" customFormat="1" ht="42.75">
      <c r="A415" s="25">
        <v>338</v>
      </c>
      <c r="B415" s="1390" t="s">
        <v>2647</v>
      </c>
      <c r="C415" s="1390"/>
      <c r="D415" s="120" t="s">
        <v>2646</v>
      </c>
      <c r="E415" s="29" t="s">
        <v>34</v>
      </c>
      <c r="F415" s="25">
        <v>6000</v>
      </c>
      <c r="G415" s="25"/>
      <c r="H415" s="32">
        <v>3000</v>
      </c>
      <c r="I415" s="25"/>
      <c r="J415" s="29">
        <v>3000</v>
      </c>
      <c r="K415" s="64">
        <v>2500</v>
      </c>
      <c r="L415" s="64">
        <v>2500</v>
      </c>
      <c r="M415" s="65">
        <v>0.83333333333333337</v>
      </c>
      <c r="N415" s="65">
        <v>-8.3333333333333259E-2</v>
      </c>
      <c r="O415" s="66">
        <v>0</v>
      </c>
      <c r="P415" s="66" t="s">
        <v>6177</v>
      </c>
      <c r="Q415" s="66">
        <v>0</v>
      </c>
      <c r="R415" s="66">
        <v>0</v>
      </c>
      <c r="S415" s="77" t="s">
        <v>89</v>
      </c>
      <c r="T415" s="76" t="s">
        <v>341</v>
      </c>
      <c r="U415" s="29" t="s">
        <v>1399</v>
      </c>
      <c r="V415" s="125"/>
    </row>
    <row r="416" spans="1:22" s="9" customFormat="1" ht="57">
      <c r="A416" s="25">
        <v>339</v>
      </c>
      <c r="B416" s="1390" t="s">
        <v>2648</v>
      </c>
      <c r="C416" s="1390"/>
      <c r="D416" s="120" t="s">
        <v>2646</v>
      </c>
      <c r="E416" s="29" t="s">
        <v>34</v>
      </c>
      <c r="F416" s="25">
        <v>9000</v>
      </c>
      <c r="G416" s="25"/>
      <c r="H416" s="32">
        <v>4500</v>
      </c>
      <c r="I416" s="25"/>
      <c r="J416" s="29">
        <v>4500</v>
      </c>
      <c r="K416" s="64">
        <v>3500</v>
      </c>
      <c r="L416" s="64">
        <v>3500</v>
      </c>
      <c r="M416" s="65">
        <v>0.77777777777777779</v>
      </c>
      <c r="N416" s="65">
        <v>-0.13888888888888884</v>
      </c>
      <c r="O416" s="66">
        <v>0</v>
      </c>
      <c r="P416" s="66" t="s">
        <v>6178</v>
      </c>
      <c r="Q416" s="66">
        <v>0</v>
      </c>
      <c r="R416" s="66">
        <v>0</v>
      </c>
      <c r="S416" s="77" t="s">
        <v>89</v>
      </c>
      <c r="T416" s="76" t="s">
        <v>341</v>
      </c>
      <c r="U416" s="29" t="s">
        <v>1399</v>
      </c>
      <c r="V416" s="125"/>
    </row>
    <row r="417" spans="1:22" s="6" customFormat="1" ht="42.75">
      <c r="A417" s="25">
        <v>340</v>
      </c>
      <c r="B417" s="1390" t="s">
        <v>2649</v>
      </c>
      <c r="C417" s="1390"/>
      <c r="D417" s="39" t="s">
        <v>2650</v>
      </c>
      <c r="E417" s="29" t="s">
        <v>48</v>
      </c>
      <c r="F417" s="29">
        <v>7000</v>
      </c>
      <c r="G417" s="29">
        <v>2000</v>
      </c>
      <c r="H417" s="32">
        <v>2300</v>
      </c>
      <c r="I417" s="29">
        <v>2300</v>
      </c>
      <c r="J417" s="29"/>
      <c r="K417" s="64">
        <v>2300</v>
      </c>
      <c r="L417" s="64">
        <v>2300</v>
      </c>
      <c r="M417" s="65">
        <v>1</v>
      </c>
      <c r="N417" s="65">
        <v>8.333333333333337E-2</v>
      </c>
      <c r="O417" s="66">
        <v>0</v>
      </c>
      <c r="P417" s="66" t="s">
        <v>6179</v>
      </c>
      <c r="Q417" s="66">
        <v>0</v>
      </c>
      <c r="R417" s="66">
        <v>0</v>
      </c>
      <c r="S417" s="77" t="s">
        <v>89</v>
      </c>
      <c r="T417" s="76" t="s">
        <v>36</v>
      </c>
      <c r="U417" s="29" t="s">
        <v>1399</v>
      </c>
      <c r="V417" s="39"/>
    </row>
    <row r="418" spans="1:22" s="6" customFormat="1" ht="42.75">
      <c r="A418" s="25">
        <v>341</v>
      </c>
      <c r="B418" s="1390" t="s">
        <v>2651</v>
      </c>
      <c r="C418" s="1390"/>
      <c r="D418" s="39" t="s">
        <v>2652</v>
      </c>
      <c r="E418" s="29" t="s">
        <v>1665</v>
      </c>
      <c r="F418" s="29">
        <v>3700</v>
      </c>
      <c r="G418" s="29">
        <v>2000</v>
      </c>
      <c r="H418" s="32">
        <v>1700</v>
      </c>
      <c r="I418" s="29">
        <v>1700</v>
      </c>
      <c r="J418" s="29"/>
      <c r="K418" s="64">
        <v>1700</v>
      </c>
      <c r="L418" s="64">
        <v>1700</v>
      </c>
      <c r="M418" s="65">
        <v>1</v>
      </c>
      <c r="N418" s="65">
        <v>8.333333333333337E-2</v>
      </c>
      <c r="O418" s="66">
        <v>0</v>
      </c>
      <c r="P418" s="66" t="s">
        <v>3992</v>
      </c>
      <c r="Q418" s="66">
        <v>0</v>
      </c>
      <c r="R418" s="66">
        <v>0</v>
      </c>
      <c r="S418" s="77" t="s">
        <v>2653</v>
      </c>
      <c r="T418" s="76" t="s">
        <v>36</v>
      </c>
      <c r="U418" s="29" t="s">
        <v>1399</v>
      </c>
      <c r="V418" s="39"/>
    </row>
    <row r="419" spans="1:22" s="6" customFormat="1" ht="42.75">
      <c r="A419" s="25">
        <v>342</v>
      </c>
      <c r="B419" s="1390" t="s">
        <v>2654</v>
      </c>
      <c r="C419" s="1390"/>
      <c r="D419" s="31" t="s">
        <v>2655</v>
      </c>
      <c r="E419" s="25" t="s">
        <v>34</v>
      </c>
      <c r="F419" s="25">
        <v>1500</v>
      </c>
      <c r="G419" s="25"/>
      <c r="H419" s="32">
        <v>500</v>
      </c>
      <c r="I419" s="29">
        <v>500</v>
      </c>
      <c r="J419" s="25"/>
      <c r="K419" s="67">
        <v>460</v>
      </c>
      <c r="L419" s="67">
        <v>460</v>
      </c>
      <c r="M419" s="65">
        <v>0.92</v>
      </c>
      <c r="N419" s="65">
        <v>3.3333333333334103E-3</v>
      </c>
      <c r="O419" s="66" t="s">
        <v>441</v>
      </c>
      <c r="P419" s="66" t="s">
        <v>6180</v>
      </c>
      <c r="Q419" s="66">
        <v>0</v>
      </c>
      <c r="R419" s="66">
        <v>0</v>
      </c>
      <c r="S419" s="77" t="s">
        <v>2656</v>
      </c>
      <c r="T419" s="76" t="s">
        <v>341</v>
      </c>
      <c r="U419" s="29" t="s">
        <v>3342</v>
      </c>
      <c r="V419" s="39"/>
    </row>
    <row r="420" spans="1:22" s="6" customFormat="1" ht="42.75">
      <c r="A420" s="25">
        <v>343</v>
      </c>
      <c r="B420" s="1390" t="s">
        <v>2657</v>
      </c>
      <c r="C420" s="1390"/>
      <c r="D420" s="31" t="s">
        <v>2658</v>
      </c>
      <c r="E420" s="25" t="s">
        <v>34</v>
      </c>
      <c r="F420" s="25">
        <v>3000</v>
      </c>
      <c r="G420" s="25"/>
      <c r="H420" s="32">
        <v>1000</v>
      </c>
      <c r="I420" s="29">
        <v>1000</v>
      </c>
      <c r="J420" s="25"/>
      <c r="K420" s="67">
        <v>920</v>
      </c>
      <c r="L420" s="67">
        <v>920</v>
      </c>
      <c r="M420" s="65">
        <v>0.92</v>
      </c>
      <c r="N420" s="65">
        <v>3.3333333333334103E-3</v>
      </c>
      <c r="O420" s="66" t="s">
        <v>441</v>
      </c>
      <c r="P420" s="66" t="s">
        <v>6181</v>
      </c>
      <c r="Q420" s="66">
        <v>0</v>
      </c>
      <c r="R420" s="66">
        <v>0</v>
      </c>
      <c r="S420" s="77" t="s">
        <v>2656</v>
      </c>
      <c r="T420" s="76" t="s">
        <v>341</v>
      </c>
      <c r="U420" s="29" t="s">
        <v>3342</v>
      </c>
      <c r="V420" s="39" t="s">
        <v>2659</v>
      </c>
    </row>
    <row r="421" spans="1:22" s="6" customFormat="1" ht="42.75">
      <c r="A421" s="25">
        <v>344</v>
      </c>
      <c r="B421" s="1390" t="s">
        <v>2660</v>
      </c>
      <c r="C421" s="1390"/>
      <c r="D421" s="31" t="s">
        <v>2655</v>
      </c>
      <c r="E421" s="25" t="s">
        <v>34</v>
      </c>
      <c r="F421" s="25">
        <v>1500</v>
      </c>
      <c r="G421" s="25"/>
      <c r="H421" s="32">
        <v>500</v>
      </c>
      <c r="I421" s="29"/>
      <c r="J421" s="29">
        <v>500</v>
      </c>
      <c r="K421" s="67">
        <v>1000</v>
      </c>
      <c r="L421" s="64">
        <v>1000</v>
      </c>
      <c r="M421" s="65">
        <v>2</v>
      </c>
      <c r="N421" s="65">
        <v>1.0833333333333335</v>
      </c>
      <c r="O421" s="66" t="s">
        <v>441</v>
      </c>
      <c r="P421" s="66" t="s">
        <v>6182</v>
      </c>
      <c r="Q421" s="66">
        <v>0</v>
      </c>
      <c r="R421" s="66">
        <v>0</v>
      </c>
      <c r="S421" s="77" t="s">
        <v>2656</v>
      </c>
      <c r="T421" s="76" t="s">
        <v>90</v>
      </c>
      <c r="U421" s="29" t="s">
        <v>3342</v>
      </c>
      <c r="V421" s="39"/>
    </row>
    <row r="422" spans="1:22" s="9" customFormat="1" ht="99.75">
      <c r="A422" s="25">
        <v>345</v>
      </c>
      <c r="B422" s="1390" t="s">
        <v>2661</v>
      </c>
      <c r="C422" s="1390"/>
      <c r="D422" s="120" t="s">
        <v>2662</v>
      </c>
      <c r="E422" s="29" t="s">
        <v>64</v>
      </c>
      <c r="F422" s="25">
        <v>9582.9599999999991</v>
      </c>
      <c r="G422" s="25"/>
      <c r="H422" s="32">
        <v>1500</v>
      </c>
      <c r="I422" s="25">
        <v>1500</v>
      </c>
      <c r="J422" s="29"/>
      <c r="K422" s="64">
        <v>100</v>
      </c>
      <c r="L422" s="64">
        <v>100</v>
      </c>
      <c r="M422" s="65">
        <v>6.6666666666666666E-2</v>
      </c>
      <c r="N422" s="65">
        <v>-0.85</v>
      </c>
      <c r="O422" s="66" t="s">
        <v>3985</v>
      </c>
      <c r="P422" s="66" t="s">
        <v>3997</v>
      </c>
      <c r="Q422" s="66" t="s">
        <v>6183</v>
      </c>
      <c r="R422" s="66" t="s">
        <v>6184</v>
      </c>
      <c r="S422" s="77" t="s">
        <v>2663</v>
      </c>
      <c r="T422" s="76" t="s">
        <v>271</v>
      </c>
      <c r="U422" s="29" t="s">
        <v>1194</v>
      </c>
      <c r="V422" s="125"/>
    </row>
    <row r="423" spans="1:22" s="9" customFormat="1" ht="128.25">
      <c r="A423" s="25">
        <v>346</v>
      </c>
      <c r="B423" s="1390" t="s">
        <v>2664</v>
      </c>
      <c r="C423" s="1390"/>
      <c r="D423" s="120" t="s">
        <v>2665</v>
      </c>
      <c r="E423" s="29" t="s">
        <v>208</v>
      </c>
      <c r="F423" s="25">
        <v>57000</v>
      </c>
      <c r="G423" s="25">
        <v>4000</v>
      </c>
      <c r="H423" s="32">
        <v>10000</v>
      </c>
      <c r="I423" s="25"/>
      <c r="J423" s="29">
        <v>10000</v>
      </c>
      <c r="K423" s="64">
        <v>33500</v>
      </c>
      <c r="L423" s="64">
        <v>33500</v>
      </c>
      <c r="M423" s="65">
        <v>3.35</v>
      </c>
      <c r="N423" s="65">
        <v>2.4333333333333336</v>
      </c>
      <c r="O423" s="66" t="s">
        <v>3999</v>
      </c>
      <c r="P423" s="66" t="s">
        <v>6185</v>
      </c>
      <c r="Q423" s="66">
        <v>0</v>
      </c>
      <c r="R423" s="66">
        <v>0</v>
      </c>
      <c r="S423" s="77" t="s">
        <v>89</v>
      </c>
      <c r="T423" s="76" t="s">
        <v>36</v>
      </c>
      <c r="U423" s="29" t="s">
        <v>1194</v>
      </c>
      <c r="V423" s="125"/>
    </row>
    <row r="424" spans="1:22" s="9" customFormat="1" ht="99.75">
      <c r="A424" s="25">
        <v>347</v>
      </c>
      <c r="B424" s="1390" t="s">
        <v>2666</v>
      </c>
      <c r="C424" s="1390"/>
      <c r="D424" s="120" t="s">
        <v>2667</v>
      </c>
      <c r="E424" s="29" t="s">
        <v>64</v>
      </c>
      <c r="F424" s="25">
        <v>50000</v>
      </c>
      <c r="G424" s="25"/>
      <c r="H424" s="32">
        <v>9000</v>
      </c>
      <c r="I424" s="25">
        <v>9000</v>
      </c>
      <c r="J424" s="29"/>
      <c r="K424" s="64">
        <v>8700</v>
      </c>
      <c r="L424" s="64">
        <v>9422</v>
      </c>
      <c r="M424" s="65">
        <v>0.96666666666666667</v>
      </c>
      <c r="N424" s="65">
        <v>5.0000000000000044E-2</v>
      </c>
      <c r="O424" s="66" t="s">
        <v>6186</v>
      </c>
      <c r="P424" s="66" t="s">
        <v>6187</v>
      </c>
      <c r="Q424" s="66">
        <v>0</v>
      </c>
      <c r="R424" s="66">
        <v>0</v>
      </c>
      <c r="S424" s="77" t="s">
        <v>2668</v>
      </c>
      <c r="T424" s="76" t="s">
        <v>36</v>
      </c>
      <c r="U424" s="29" t="s">
        <v>1194</v>
      </c>
      <c r="V424" s="125"/>
    </row>
    <row r="425" spans="1:22" s="9" customFormat="1" ht="149.25" customHeight="1">
      <c r="A425" s="25">
        <v>348</v>
      </c>
      <c r="B425" s="1390" t="s">
        <v>2669</v>
      </c>
      <c r="C425" s="1390"/>
      <c r="D425" s="120" t="s">
        <v>2670</v>
      </c>
      <c r="E425" s="29" t="s">
        <v>64</v>
      </c>
      <c r="F425" s="25">
        <v>13000</v>
      </c>
      <c r="G425" s="25"/>
      <c r="H425" s="32">
        <v>3000</v>
      </c>
      <c r="I425" s="25">
        <v>3000</v>
      </c>
      <c r="J425" s="29"/>
      <c r="K425" s="64">
        <v>2800</v>
      </c>
      <c r="L425" s="64">
        <v>2800</v>
      </c>
      <c r="M425" s="65">
        <v>0.93333333333333335</v>
      </c>
      <c r="N425" s="65">
        <v>1.6666666666666718E-2</v>
      </c>
      <c r="O425" s="66" t="s">
        <v>6188</v>
      </c>
      <c r="P425" s="66" t="s">
        <v>6189</v>
      </c>
      <c r="Q425" s="66">
        <v>0</v>
      </c>
      <c r="R425" s="66">
        <v>0</v>
      </c>
      <c r="S425" s="77" t="s">
        <v>254</v>
      </c>
      <c r="T425" s="76" t="s">
        <v>331</v>
      </c>
      <c r="U425" s="29" t="s">
        <v>1194</v>
      </c>
      <c r="V425" s="125"/>
    </row>
    <row r="426" spans="1:22" s="3" customFormat="1" ht="42.75">
      <c r="A426" s="25">
        <v>349</v>
      </c>
      <c r="B426" s="1390" t="s">
        <v>2671</v>
      </c>
      <c r="C426" s="1390"/>
      <c r="D426" s="31" t="s">
        <v>2672</v>
      </c>
      <c r="E426" s="25" t="s">
        <v>208</v>
      </c>
      <c r="F426" s="29">
        <v>16000</v>
      </c>
      <c r="G426" s="25">
        <v>7000</v>
      </c>
      <c r="H426" s="32">
        <v>4500</v>
      </c>
      <c r="I426" s="25">
        <v>4500</v>
      </c>
      <c r="J426" s="25"/>
      <c r="K426" s="67">
        <v>4150</v>
      </c>
      <c r="L426" s="67">
        <v>1500</v>
      </c>
      <c r="M426" s="65">
        <v>0.92222222222222228</v>
      </c>
      <c r="N426" s="65">
        <v>5.5555555555556468E-3</v>
      </c>
      <c r="O426" s="66">
        <v>0</v>
      </c>
      <c r="P426" s="66" t="s">
        <v>6190</v>
      </c>
      <c r="Q426" s="66">
        <v>0</v>
      </c>
      <c r="R426" s="66">
        <v>0</v>
      </c>
      <c r="S426" s="123" t="s">
        <v>2673</v>
      </c>
      <c r="T426" s="124" t="s">
        <v>36</v>
      </c>
      <c r="U426" s="29" t="s">
        <v>1180</v>
      </c>
      <c r="V426" s="31"/>
    </row>
    <row r="427" spans="1:22" s="9" customFormat="1" ht="28.5">
      <c r="A427" s="25">
        <v>350</v>
      </c>
      <c r="B427" s="1390" t="s">
        <v>2674</v>
      </c>
      <c r="C427" s="1390"/>
      <c r="D427" s="39" t="s">
        <v>2675</v>
      </c>
      <c r="E427" s="29" t="s">
        <v>1665</v>
      </c>
      <c r="F427" s="29">
        <v>17500</v>
      </c>
      <c r="G427" s="29">
        <v>15300</v>
      </c>
      <c r="H427" s="32">
        <v>2200</v>
      </c>
      <c r="I427" s="29"/>
      <c r="J427" s="29">
        <v>2200</v>
      </c>
      <c r="K427" s="64">
        <v>2610</v>
      </c>
      <c r="L427" s="64">
        <v>2610</v>
      </c>
      <c r="M427" s="65">
        <v>1.1863636363636363</v>
      </c>
      <c r="N427" s="65">
        <v>0.26969696969696966</v>
      </c>
      <c r="O427" s="66" t="s">
        <v>38</v>
      </c>
      <c r="P427" s="66" t="s">
        <v>4004</v>
      </c>
      <c r="Q427" s="66">
        <v>0</v>
      </c>
      <c r="R427" s="66">
        <v>0</v>
      </c>
      <c r="S427" s="123" t="s">
        <v>105</v>
      </c>
      <c r="T427" s="29" t="s">
        <v>36</v>
      </c>
      <c r="U427" s="29" t="s">
        <v>1415</v>
      </c>
      <c r="V427" s="125"/>
    </row>
    <row r="428" spans="1:22" s="9" customFormat="1" ht="28.5">
      <c r="A428" s="25">
        <v>351</v>
      </c>
      <c r="B428" s="1390" t="s">
        <v>2676</v>
      </c>
      <c r="C428" s="1390"/>
      <c r="D428" s="31" t="s">
        <v>2677</v>
      </c>
      <c r="E428" s="25" t="s">
        <v>1717</v>
      </c>
      <c r="F428" s="29">
        <v>1772</v>
      </c>
      <c r="G428" s="25">
        <v>900</v>
      </c>
      <c r="H428" s="32">
        <v>872</v>
      </c>
      <c r="I428" s="25">
        <v>872</v>
      </c>
      <c r="J428" s="25"/>
      <c r="K428" s="64">
        <v>872</v>
      </c>
      <c r="L428" s="67">
        <v>872</v>
      </c>
      <c r="M428" s="65">
        <v>1</v>
      </c>
      <c r="N428" s="65">
        <v>8.333333333333337E-2</v>
      </c>
      <c r="O428" s="66">
        <v>0</v>
      </c>
      <c r="P428" s="66" t="s">
        <v>6191</v>
      </c>
      <c r="Q428" s="66">
        <v>0</v>
      </c>
      <c r="R428" s="66">
        <v>0</v>
      </c>
      <c r="S428" s="123" t="s">
        <v>105</v>
      </c>
      <c r="T428" s="124" t="s">
        <v>36</v>
      </c>
      <c r="U428" s="29" t="s">
        <v>1415</v>
      </c>
      <c r="V428" s="31"/>
    </row>
    <row r="429" spans="1:22" s="9" customFormat="1" ht="28.5">
      <c r="A429" s="25">
        <v>352</v>
      </c>
      <c r="B429" s="1390" t="s">
        <v>2678</v>
      </c>
      <c r="C429" s="1390"/>
      <c r="D429" s="31" t="s">
        <v>2679</v>
      </c>
      <c r="E429" s="25" t="s">
        <v>1717</v>
      </c>
      <c r="F429" s="29">
        <v>2682</v>
      </c>
      <c r="G429" s="25">
        <v>1320.3</v>
      </c>
      <c r="H429" s="32">
        <v>1362</v>
      </c>
      <c r="I429" s="25">
        <v>1362</v>
      </c>
      <c r="J429" s="25"/>
      <c r="K429" s="64">
        <v>1362.4</v>
      </c>
      <c r="L429" s="67">
        <v>1362.4</v>
      </c>
      <c r="M429" s="65">
        <v>1.0002936857562408</v>
      </c>
      <c r="N429" s="65">
        <v>8.3627019089574151E-2</v>
      </c>
      <c r="O429" s="66">
        <v>0</v>
      </c>
      <c r="P429" s="66" t="s">
        <v>6192</v>
      </c>
      <c r="Q429" s="66">
        <v>0</v>
      </c>
      <c r="R429" s="66">
        <v>0</v>
      </c>
      <c r="S429" s="123" t="s">
        <v>105</v>
      </c>
      <c r="T429" s="124" t="s">
        <v>36</v>
      </c>
      <c r="U429" s="29" t="s">
        <v>1415</v>
      </c>
      <c r="V429" s="31"/>
    </row>
    <row r="430" spans="1:22" s="9" customFormat="1" ht="42.75">
      <c r="A430" s="25">
        <v>353</v>
      </c>
      <c r="B430" s="1390" t="s">
        <v>2680</v>
      </c>
      <c r="C430" s="1390"/>
      <c r="D430" s="31" t="s">
        <v>2681</v>
      </c>
      <c r="E430" s="25" t="s">
        <v>34</v>
      </c>
      <c r="F430" s="29">
        <v>3000</v>
      </c>
      <c r="G430" s="25"/>
      <c r="H430" s="32">
        <v>1000</v>
      </c>
      <c r="I430" s="25">
        <v>1000</v>
      </c>
      <c r="J430" s="25"/>
      <c r="K430" s="64">
        <v>1080</v>
      </c>
      <c r="L430" s="67">
        <v>1080</v>
      </c>
      <c r="M430" s="65">
        <v>1.08</v>
      </c>
      <c r="N430" s="65">
        <v>0.16333333333333344</v>
      </c>
      <c r="O430" s="66" t="s">
        <v>441</v>
      </c>
      <c r="P430" s="66" t="s">
        <v>6193</v>
      </c>
      <c r="Q430" s="66">
        <v>0</v>
      </c>
      <c r="R430" s="66">
        <v>0</v>
      </c>
      <c r="S430" s="123" t="s">
        <v>2682</v>
      </c>
      <c r="T430" s="124" t="s">
        <v>450</v>
      </c>
      <c r="U430" s="29" t="s">
        <v>1415</v>
      </c>
      <c r="V430" s="31"/>
    </row>
    <row r="431" spans="1:22" s="2" customFormat="1" ht="42.75">
      <c r="A431" s="25">
        <v>354</v>
      </c>
      <c r="B431" s="1390" t="s">
        <v>2683</v>
      </c>
      <c r="C431" s="1390"/>
      <c r="D431" s="31" t="s">
        <v>2684</v>
      </c>
      <c r="E431" s="25" t="s">
        <v>1665</v>
      </c>
      <c r="F431" s="29">
        <v>2990</v>
      </c>
      <c r="G431" s="25">
        <v>2470</v>
      </c>
      <c r="H431" s="32">
        <v>520</v>
      </c>
      <c r="I431" s="25">
        <v>520</v>
      </c>
      <c r="J431" s="25"/>
      <c r="K431" s="67">
        <v>520</v>
      </c>
      <c r="L431" s="67">
        <v>520</v>
      </c>
      <c r="M431" s="65">
        <v>1</v>
      </c>
      <c r="N431" s="65">
        <v>8.333333333333337E-2</v>
      </c>
      <c r="O431" s="66" t="s">
        <v>38</v>
      </c>
      <c r="P431" s="66" t="s">
        <v>4007</v>
      </c>
      <c r="Q431" s="66">
        <v>0</v>
      </c>
      <c r="R431" s="66">
        <v>0</v>
      </c>
      <c r="S431" s="77" t="s">
        <v>89</v>
      </c>
      <c r="T431" s="76" t="s">
        <v>36</v>
      </c>
      <c r="U431" s="29" t="s">
        <v>1381</v>
      </c>
      <c r="V431" s="31"/>
    </row>
    <row r="432" spans="1:22" s="2" customFormat="1" ht="28.5">
      <c r="A432" s="25">
        <v>355</v>
      </c>
      <c r="B432" s="1390" t="s">
        <v>2685</v>
      </c>
      <c r="C432" s="1390"/>
      <c r="D432" s="31" t="s">
        <v>2686</v>
      </c>
      <c r="E432" s="25" t="s">
        <v>34</v>
      </c>
      <c r="F432" s="29">
        <v>20000</v>
      </c>
      <c r="G432" s="25"/>
      <c r="H432" s="32">
        <v>5000</v>
      </c>
      <c r="I432" s="25"/>
      <c r="J432" s="25">
        <v>5000</v>
      </c>
      <c r="K432" s="67">
        <v>4850</v>
      </c>
      <c r="L432" s="67">
        <v>4850</v>
      </c>
      <c r="M432" s="65">
        <v>0.97</v>
      </c>
      <c r="N432" s="65">
        <v>5.3333333333333344E-2</v>
      </c>
      <c r="O432" s="66" t="s">
        <v>38</v>
      </c>
      <c r="P432" s="66" t="s">
        <v>4008</v>
      </c>
      <c r="Q432" s="66">
        <v>0</v>
      </c>
      <c r="R432" s="66">
        <v>0</v>
      </c>
      <c r="S432" s="77" t="s">
        <v>89</v>
      </c>
      <c r="T432" s="76" t="s">
        <v>450</v>
      </c>
      <c r="U432" s="29" t="s">
        <v>1381</v>
      </c>
      <c r="V432" s="31"/>
    </row>
    <row r="433" spans="1:22" s="9" customFormat="1" ht="270.75">
      <c r="A433" s="25">
        <v>356</v>
      </c>
      <c r="B433" s="1390" t="s">
        <v>2687</v>
      </c>
      <c r="C433" s="1390"/>
      <c r="D433" s="120" t="s">
        <v>6194</v>
      </c>
      <c r="E433" s="29" t="s">
        <v>208</v>
      </c>
      <c r="F433" s="25">
        <v>5525</v>
      </c>
      <c r="G433" s="25">
        <v>200</v>
      </c>
      <c r="H433" s="32">
        <v>3375</v>
      </c>
      <c r="I433" s="25">
        <v>3375</v>
      </c>
      <c r="J433" s="29"/>
      <c r="K433" s="64">
        <v>3100</v>
      </c>
      <c r="L433" s="64">
        <v>3375</v>
      </c>
      <c r="M433" s="65">
        <v>0.91851851851851851</v>
      </c>
      <c r="N433" s="65">
        <v>1.8518518518518823E-3</v>
      </c>
      <c r="O433" s="66" t="s">
        <v>4010</v>
      </c>
      <c r="P433" s="66" t="s">
        <v>6195</v>
      </c>
      <c r="Q433" s="66">
        <v>0</v>
      </c>
      <c r="R433" s="66"/>
      <c r="S433" s="77" t="s">
        <v>89</v>
      </c>
      <c r="T433" s="76" t="s">
        <v>404</v>
      </c>
      <c r="U433" s="29" t="s">
        <v>1556</v>
      </c>
      <c r="V433" s="125"/>
    </row>
    <row r="434" spans="1:22" s="9" customFormat="1" ht="114">
      <c r="A434" s="25">
        <v>357</v>
      </c>
      <c r="B434" s="1390" t="s">
        <v>2689</v>
      </c>
      <c r="C434" s="1390"/>
      <c r="D434" s="120" t="s">
        <v>2690</v>
      </c>
      <c r="E434" s="29" t="s">
        <v>34</v>
      </c>
      <c r="F434" s="25">
        <v>5510</v>
      </c>
      <c r="G434" s="25"/>
      <c r="H434" s="32">
        <v>1500</v>
      </c>
      <c r="I434" s="25">
        <v>1500</v>
      </c>
      <c r="J434" s="29"/>
      <c r="K434" s="64">
        <v>1450</v>
      </c>
      <c r="L434" s="64">
        <v>1500</v>
      </c>
      <c r="M434" s="65">
        <v>0.96666666666666667</v>
      </c>
      <c r="N434" s="65">
        <v>5.0000000000000044E-2</v>
      </c>
      <c r="O434" s="66" t="s">
        <v>4013</v>
      </c>
      <c r="P434" s="66" t="s">
        <v>6196</v>
      </c>
      <c r="Q434" s="66">
        <v>0</v>
      </c>
      <c r="R434" s="66">
        <v>0</v>
      </c>
      <c r="S434" s="77" t="s">
        <v>2691</v>
      </c>
      <c r="T434" s="76" t="s">
        <v>404</v>
      </c>
      <c r="U434" s="29" t="s">
        <v>1556</v>
      </c>
      <c r="V434" s="39" t="s">
        <v>2692</v>
      </c>
    </row>
    <row r="435" spans="1:22" s="11" customFormat="1" ht="30" customHeight="1">
      <c r="A435" s="24" t="s">
        <v>190</v>
      </c>
      <c r="B435" s="1406" t="s">
        <v>2693</v>
      </c>
      <c r="C435" s="1406"/>
      <c r="D435" s="121"/>
      <c r="E435" s="36"/>
      <c r="F435" s="24">
        <v>533602</v>
      </c>
      <c r="G435" s="24">
        <v>67782</v>
      </c>
      <c r="H435" s="28">
        <v>60629</v>
      </c>
      <c r="I435" s="24">
        <v>30229</v>
      </c>
      <c r="J435" s="24">
        <v>30400</v>
      </c>
      <c r="K435" s="61">
        <v>53315.817899999995</v>
      </c>
      <c r="L435" s="61">
        <v>88827.646999999997</v>
      </c>
      <c r="M435" s="62">
        <v>0.8793781507199524</v>
      </c>
      <c r="N435" s="62">
        <v>-3.7288515946714229E-2</v>
      </c>
      <c r="O435" s="63"/>
      <c r="P435" s="63"/>
      <c r="Q435" s="63"/>
      <c r="R435" s="63"/>
      <c r="S435" s="83"/>
      <c r="T435" s="78"/>
      <c r="U435" s="36"/>
      <c r="V435" s="126"/>
    </row>
    <row r="436" spans="1:22" s="6" customFormat="1" ht="71.25">
      <c r="A436" s="25">
        <v>358</v>
      </c>
      <c r="B436" s="1390" t="s">
        <v>2694</v>
      </c>
      <c r="C436" s="1390"/>
      <c r="D436" s="31" t="s">
        <v>2695</v>
      </c>
      <c r="E436" s="25" t="s">
        <v>208</v>
      </c>
      <c r="F436" s="25">
        <v>5507</v>
      </c>
      <c r="G436" s="25">
        <v>250</v>
      </c>
      <c r="H436" s="32">
        <v>1800</v>
      </c>
      <c r="I436" s="25">
        <v>1800</v>
      </c>
      <c r="J436" s="25"/>
      <c r="K436" s="67">
        <v>153.64699999999999</v>
      </c>
      <c r="L436" s="67">
        <v>153.64699999999999</v>
      </c>
      <c r="M436" s="65">
        <v>8.5359444444444446E-2</v>
      </c>
      <c r="N436" s="65">
        <v>-0.8313072222222222</v>
      </c>
      <c r="O436" s="66" t="s">
        <v>4016</v>
      </c>
      <c r="P436" s="66" t="s">
        <v>6197</v>
      </c>
      <c r="Q436" s="66">
        <v>0</v>
      </c>
      <c r="R436" s="66">
        <v>0</v>
      </c>
      <c r="S436" s="30" t="s">
        <v>254</v>
      </c>
      <c r="T436" s="127" t="s">
        <v>6198</v>
      </c>
      <c r="U436" s="25" t="s">
        <v>4019</v>
      </c>
      <c r="V436" s="31" t="s">
        <v>2697</v>
      </c>
    </row>
    <row r="437" spans="1:22" s="10" customFormat="1" ht="42.75">
      <c r="A437" s="25">
        <v>359</v>
      </c>
      <c r="B437" s="1390" t="s">
        <v>2698</v>
      </c>
      <c r="C437" s="1390"/>
      <c r="D437" s="39" t="s">
        <v>2699</v>
      </c>
      <c r="E437" s="29" t="s">
        <v>599</v>
      </c>
      <c r="F437" s="29">
        <v>320000</v>
      </c>
      <c r="G437" s="29">
        <v>59800</v>
      </c>
      <c r="H437" s="32">
        <v>20000</v>
      </c>
      <c r="I437" s="29"/>
      <c r="J437" s="29">
        <v>20000</v>
      </c>
      <c r="K437" s="64">
        <v>20000</v>
      </c>
      <c r="L437" s="64">
        <v>20000</v>
      </c>
      <c r="M437" s="65">
        <v>1</v>
      </c>
      <c r="N437" s="65">
        <v>8.333333333333337E-2</v>
      </c>
      <c r="O437" s="66">
        <v>0</v>
      </c>
      <c r="P437" s="66" t="s">
        <v>6199</v>
      </c>
      <c r="Q437" s="66">
        <v>0</v>
      </c>
      <c r="R437" s="66">
        <v>0</v>
      </c>
      <c r="S437" s="77" t="s">
        <v>2700</v>
      </c>
      <c r="T437" s="76" t="s">
        <v>36</v>
      </c>
      <c r="U437" s="29" t="s">
        <v>1399</v>
      </c>
      <c r="V437" s="39"/>
    </row>
    <row r="438" spans="1:22" s="6" customFormat="1" ht="28.5">
      <c r="A438" s="25">
        <v>360</v>
      </c>
      <c r="B438" s="1390" t="s">
        <v>2701</v>
      </c>
      <c r="C438" s="1390"/>
      <c r="D438" s="31" t="s">
        <v>2702</v>
      </c>
      <c r="E438" s="25" t="s">
        <v>208</v>
      </c>
      <c r="F438" s="25">
        <v>5991</v>
      </c>
      <c r="G438" s="25">
        <v>248</v>
      </c>
      <c r="H438" s="32">
        <v>3000</v>
      </c>
      <c r="I438" s="25">
        <v>3000</v>
      </c>
      <c r="J438" s="25"/>
      <c r="K438" s="64">
        <v>100</v>
      </c>
      <c r="L438" s="67">
        <v>100</v>
      </c>
      <c r="M438" s="65">
        <v>3.3333333333333333E-2</v>
      </c>
      <c r="N438" s="65">
        <v>-0.8833333333333333</v>
      </c>
      <c r="O438" s="66">
        <v>0</v>
      </c>
      <c r="P438" s="66" t="s">
        <v>6200</v>
      </c>
      <c r="Q438" s="66">
        <v>0</v>
      </c>
      <c r="R438" s="66">
        <v>0</v>
      </c>
      <c r="S438" s="30" t="s">
        <v>2703</v>
      </c>
      <c r="T438" s="76" t="s">
        <v>36</v>
      </c>
      <c r="U438" s="25" t="s">
        <v>1399</v>
      </c>
      <c r="V438" s="31"/>
    </row>
    <row r="439" spans="1:22" s="6" customFormat="1" ht="28.5">
      <c r="A439" s="25">
        <v>361</v>
      </c>
      <c r="B439" s="1390" t="s">
        <v>2704</v>
      </c>
      <c r="C439" s="1390"/>
      <c r="D439" s="31" t="s">
        <v>2705</v>
      </c>
      <c r="E439" s="25" t="s">
        <v>1717</v>
      </c>
      <c r="F439" s="25">
        <v>815</v>
      </c>
      <c r="G439" s="25">
        <v>20</v>
      </c>
      <c r="H439" s="32">
        <v>795</v>
      </c>
      <c r="I439" s="25">
        <v>795</v>
      </c>
      <c r="J439" s="25"/>
      <c r="K439" s="64">
        <v>600</v>
      </c>
      <c r="L439" s="67">
        <v>600</v>
      </c>
      <c r="M439" s="65">
        <v>0.75471698113207553</v>
      </c>
      <c r="N439" s="65">
        <v>-0.1619496855345911</v>
      </c>
      <c r="O439" s="66">
        <v>0</v>
      </c>
      <c r="P439" s="66" t="s">
        <v>6201</v>
      </c>
      <c r="Q439" s="66">
        <v>0</v>
      </c>
      <c r="R439" s="66">
        <v>0</v>
      </c>
      <c r="S439" s="30" t="s">
        <v>2706</v>
      </c>
      <c r="T439" s="76" t="s">
        <v>36</v>
      </c>
      <c r="U439" s="29" t="s">
        <v>1399</v>
      </c>
      <c r="V439" s="31"/>
    </row>
    <row r="440" spans="1:22" s="3" customFormat="1" ht="42.75">
      <c r="A440" s="25">
        <v>362</v>
      </c>
      <c r="B440" s="1390" t="s">
        <v>2707</v>
      </c>
      <c r="C440" s="1390"/>
      <c r="D440" s="31" t="s">
        <v>2708</v>
      </c>
      <c r="E440" s="25">
        <v>2017</v>
      </c>
      <c r="F440" s="25">
        <v>10400</v>
      </c>
      <c r="G440" s="29"/>
      <c r="H440" s="32">
        <v>10400</v>
      </c>
      <c r="I440" s="25"/>
      <c r="J440" s="25">
        <v>10400</v>
      </c>
      <c r="K440" s="64">
        <v>10100</v>
      </c>
      <c r="L440" s="67">
        <v>10100</v>
      </c>
      <c r="M440" s="65">
        <v>0.97115384615384615</v>
      </c>
      <c r="N440" s="65">
        <v>5.4487179487179516E-2</v>
      </c>
      <c r="O440" s="66">
        <v>0</v>
      </c>
      <c r="P440" s="66" t="s">
        <v>6202</v>
      </c>
      <c r="Q440" s="66">
        <v>0</v>
      </c>
      <c r="R440" s="66">
        <v>0</v>
      </c>
      <c r="S440" s="77" t="s">
        <v>105</v>
      </c>
      <c r="T440" s="76" t="s">
        <v>271</v>
      </c>
      <c r="U440" s="25" t="s">
        <v>1399</v>
      </c>
      <c r="V440" s="39"/>
    </row>
    <row r="441" spans="1:22" s="3" customFormat="1" ht="42.75">
      <c r="A441" s="25">
        <v>363</v>
      </c>
      <c r="B441" s="1390" t="s">
        <v>2709</v>
      </c>
      <c r="C441" s="1390"/>
      <c r="D441" s="31" t="s">
        <v>2710</v>
      </c>
      <c r="E441" s="25">
        <v>2017</v>
      </c>
      <c r="F441" s="25">
        <v>2700</v>
      </c>
      <c r="G441" s="29"/>
      <c r="H441" s="32">
        <v>2700</v>
      </c>
      <c r="I441" s="25">
        <v>2700</v>
      </c>
      <c r="J441" s="25"/>
      <c r="K441" s="64">
        <v>2700</v>
      </c>
      <c r="L441" s="67">
        <v>2700</v>
      </c>
      <c r="M441" s="65">
        <v>1</v>
      </c>
      <c r="N441" s="65">
        <v>8.333333333333337E-2</v>
      </c>
      <c r="O441" s="66">
        <v>0</v>
      </c>
      <c r="P441" s="66" t="s">
        <v>6203</v>
      </c>
      <c r="Q441" s="66">
        <v>0</v>
      </c>
      <c r="R441" s="66">
        <v>0</v>
      </c>
      <c r="S441" s="77" t="s">
        <v>2637</v>
      </c>
      <c r="T441" s="76" t="s">
        <v>114</v>
      </c>
      <c r="U441" s="25" t="s">
        <v>1399</v>
      </c>
      <c r="V441" s="39"/>
    </row>
    <row r="442" spans="1:22" s="2" customFormat="1" ht="199.5">
      <c r="A442" s="25">
        <v>364</v>
      </c>
      <c r="B442" s="1390" t="s">
        <v>2711</v>
      </c>
      <c r="C442" s="1390"/>
      <c r="D442" s="120" t="s">
        <v>2712</v>
      </c>
      <c r="E442" s="29" t="s">
        <v>239</v>
      </c>
      <c r="F442" s="25">
        <v>38170</v>
      </c>
      <c r="G442" s="25">
        <v>64</v>
      </c>
      <c r="H442" s="32">
        <v>2864</v>
      </c>
      <c r="I442" s="25">
        <v>2864</v>
      </c>
      <c r="J442" s="29"/>
      <c r="K442" s="64">
        <v>2010.6708999999998</v>
      </c>
      <c r="L442" s="64">
        <v>32060</v>
      </c>
      <c r="M442" s="65">
        <v>0.70204989525139661</v>
      </c>
      <c r="N442" s="65">
        <v>-0.21461677141527002</v>
      </c>
      <c r="O442" s="66" t="s">
        <v>4024</v>
      </c>
      <c r="P442" s="66" t="s">
        <v>4025</v>
      </c>
      <c r="Q442" s="66" t="s">
        <v>6204</v>
      </c>
      <c r="R442" s="66" t="s">
        <v>3483</v>
      </c>
      <c r="S442" s="77" t="s">
        <v>118</v>
      </c>
      <c r="T442" s="76" t="s">
        <v>646</v>
      </c>
      <c r="U442" s="29" t="s">
        <v>1194</v>
      </c>
      <c r="V442" s="125"/>
    </row>
    <row r="443" spans="1:22" s="3" customFormat="1" ht="128.25">
      <c r="A443" s="25">
        <v>365</v>
      </c>
      <c r="B443" s="1390" t="s">
        <v>2714</v>
      </c>
      <c r="C443" s="1390"/>
      <c r="D443" s="120" t="s">
        <v>2715</v>
      </c>
      <c r="E443" s="29" t="s">
        <v>1151</v>
      </c>
      <c r="F443" s="25">
        <v>50774</v>
      </c>
      <c r="G443" s="25">
        <v>7000</v>
      </c>
      <c r="H443" s="32">
        <v>5000</v>
      </c>
      <c r="I443" s="25">
        <v>5000</v>
      </c>
      <c r="J443" s="29"/>
      <c r="K443" s="64">
        <v>4300</v>
      </c>
      <c r="L443" s="64">
        <v>4300</v>
      </c>
      <c r="M443" s="65">
        <v>0.86</v>
      </c>
      <c r="N443" s="65">
        <v>-5.6666666666666643E-2</v>
      </c>
      <c r="O443" s="66" t="s">
        <v>4027</v>
      </c>
      <c r="P443" s="66" t="s">
        <v>6205</v>
      </c>
      <c r="Q443" s="66">
        <v>0</v>
      </c>
      <c r="R443" s="66">
        <v>0</v>
      </c>
      <c r="S443" s="39" t="s">
        <v>1333</v>
      </c>
      <c r="T443" s="76" t="s">
        <v>36</v>
      </c>
      <c r="U443" s="29" t="s">
        <v>1194</v>
      </c>
      <c r="V443" s="125"/>
    </row>
    <row r="444" spans="1:22" s="3" customFormat="1" ht="57">
      <c r="A444" s="25">
        <v>366</v>
      </c>
      <c r="B444" s="1390" t="s">
        <v>693</v>
      </c>
      <c r="C444" s="1390"/>
      <c r="D444" s="31" t="s">
        <v>694</v>
      </c>
      <c r="E444" s="29" t="s">
        <v>48</v>
      </c>
      <c r="F444" s="25">
        <v>2761</v>
      </c>
      <c r="G444" s="29">
        <v>200</v>
      </c>
      <c r="H444" s="32">
        <v>2070</v>
      </c>
      <c r="I444" s="29">
        <v>2070</v>
      </c>
      <c r="J444" s="29"/>
      <c r="K444" s="64">
        <v>1735.86</v>
      </c>
      <c r="L444" s="64">
        <v>2980</v>
      </c>
      <c r="M444" s="65">
        <v>0.83857971014492749</v>
      </c>
      <c r="N444" s="65">
        <v>-7.8086956521739137E-2</v>
      </c>
      <c r="O444" s="66">
        <v>0</v>
      </c>
      <c r="P444" s="66" t="s">
        <v>6206</v>
      </c>
      <c r="Q444" s="66" t="s">
        <v>6207</v>
      </c>
      <c r="R444" s="66" t="s">
        <v>6208</v>
      </c>
      <c r="S444" s="77" t="s">
        <v>89</v>
      </c>
      <c r="T444" s="29" t="s">
        <v>90</v>
      </c>
      <c r="U444" s="25" t="s">
        <v>1415</v>
      </c>
      <c r="V444" s="31"/>
    </row>
    <row r="445" spans="1:22" s="3" customFormat="1" ht="57">
      <c r="A445" s="25">
        <v>367</v>
      </c>
      <c r="B445" s="1390" t="s">
        <v>681</v>
      </c>
      <c r="C445" s="1390"/>
      <c r="D445" s="31" t="s">
        <v>2716</v>
      </c>
      <c r="E445" s="29" t="s">
        <v>64</v>
      </c>
      <c r="F445" s="25">
        <v>19723</v>
      </c>
      <c r="G445" s="29"/>
      <c r="H445" s="32">
        <v>500</v>
      </c>
      <c r="I445" s="29">
        <v>500</v>
      </c>
      <c r="J445" s="29"/>
      <c r="K445" s="64">
        <v>416.64</v>
      </c>
      <c r="L445" s="64">
        <v>3114</v>
      </c>
      <c r="M445" s="65">
        <v>0.83328000000000002</v>
      </c>
      <c r="N445" s="65">
        <v>-8.3386666666666609E-2</v>
      </c>
      <c r="O445" s="66" t="s">
        <v>6209</v>
      </c>
      <c r="P445" s="66" t="s">
        <v>6210</v>
      </c>
      <c r="Q445" s="66">
        <v>0</v>
      </c>
      <c r="R445" s="66">
        <v>0</v>
      </c>
      <c r="S445" s="77" t="s">
        <v>254</v>
      </c>
      <c r="T445" s="29" t="s">
        <v>450</v>
      </c>
      <c r="U445" s="25" t="s">
        <v>1415</v>
      </c>
      <c r="V445" s="31"/>
    </row>
    <row r="446" spans="1:22" s="3" customFormat="1" ht="42.75">
      <c r="A446" s="25">
        <v>368</v>
      </c>
      <c r="B446" s="1390" t="s">
        <v>2717</v>
      </c>
      <c r="C446" s="1390"/>
      <c r="D446" s="120" t="s">
        <v>2718</v>
      </c>
      <c r="E446" s="29" t="s">
        <v>64</v>
      </c>
      <c r="F446" s="25">
        <v>69674</v>
      </c>
      <c r="G446" s="25"/>
      <c r="H446" s="32">
        <v>10000</v>
      </c>
      <c r="I446" s="25">
        <v>10000</v>
      </c>
      <c r="J446" s="29"/>
      <c r="K446" s="64">
        <v>9720</v>
      </c>
      <c r="L446" s="64">
        <v>9720</v>
      </c>
      <c r="M446" s="65">
        <v>0.97199999999999998</v>
      </c>
      <c r="N446" s="65">
        <v>5.5333333333333345E-2</v>
      </c>
      <c r="O446" s="66" t="s">
        <v>38</v>
      </c>
      <c r="P446" s="66" t="s">
        <v>6211</v>
      </c>
      <c r="Q446" s="66">
        <v>0</v>
      </c>
      <c r="R446" s="66">
        <v>0</v>
      </c>
      <c r="S446" s="77" t="s">
        <v>2719</v>
      </c>
      <c r="T446" s="76" t="s">
        <v>331</v>
      </c>
      <c r="U446" s="29" t="s">
        <v>1381</v>
      </c>
      <c r="V446" s="125"/>
    </row>
    <row r="447" spans="1:22" s="2" customFormat="1" ht="57">
      <c r="A447" s="25">
        <v>369</v>
      </c>
      <c r="B447" s="1390" t="s">
        <v>2720</v>
      </c>
      <c r="C447" s="1390"/>
      <c r="D447" s="120" t="s">
        <v>2721</v>
      </c>
      <c r="E447" s="29" t="s">
        <v>56</v>
      </c>
      <c r="F447" s="25">
        <v>7087</v>
      </c>
      <c r="G447" s="25">
        <v>200</v>
      </c>
      <c r="H447" s="32">
        <v>1500</v>
      </c>
      <c r="I447" s="25">
        <v>1500</v>
      </c>
      <c r="J447" s="29"/>
      <c r="K447" s="64">
        <v>1479</v>
      </c>
      <c r="L447" s="64">
        <v>3000</v>
      </c>
      <c r="M447" s="65">
        <v>0.98599999999999999</v>
      </c>
      <c r="N447" s="65">
        <v>6.9333333333333358E-2</v>
      </c>
      <c r="O447" s="66" t="s">
        <v>6212</v>
      </c>
      <c r="P447" s="66" t="s">
        <v>6213</v>
      </c>
      <c r="Q447" s="66">
        <v>0</v>
      </c>
      <c r="R447" s="66">
        <v>0</v>
      </c>
      <c r="S447" s="77" t="s">
        <v>89</v>
      </c>
      <c r="T447" s="76" t="s">
        <v>90</v>
      </c>
      <c r="U447" s="29" t="s">
        <v>1556</v>
      </c>
      <c r="V447" s="125"/>
    </row>
    <row r="448" spans="1:22" s="4" customFormat="1" ht="34.5" customHeight="1">
      <c r="A448" s="24" t="s">
        <v>872</v>
      </c>
      <c r="B448" s="1406" t="s">
        <v>2722</v>
      </c>
      <c r="C448" s="1406"/>
      <c r="D448" s="121"/>
      <c r="E448" s="36"/>
      <c r="F448" s="24">
        <v>361335</v>
      </c>
      <c r="G448" s="24">
        <v>290836</v>
      </c>
      <c r="H448" s="28">
        <v>50430</v>
      </c>
      <c r="I448" s="24">
        <v>50430</v>
      </c>
      <c r="J448" s="24"/>
      <c r="K448" s="61">
        <v>63547</v>
      </c>
      <c r="L448" s="61">
        <v>67687</v>
      </c>
      <c r="M448" s="62">
        <v>1.2601031132262541</v>
      </c>
      <c r="N448" s="62">
        <v>0.34343644655958749</v>
      </c>
      <c r="O448" s="63"/>
      <c r="P448" s="63"/>
      <c r="Q448" s="63"/>
      <c r="R448" s="63"/>
      <c r="S448" s="83"/>
      <c r="T448" s="78"/>
      <c r="U448" s="36"/>
      <c r="V448" s="126"/>
    </row>
    <row r="449" spans="1:22" s="3" customFormat="1" ht="128.25">
      <c r="A449" s="25">
        <v>370</v>
      </c>
      <c r="B449" s="1390" t="s">
        <v>2723</v>
      </c>
      <c r="C449" s="1390"/>
      <c r="D449" s="39" t="s">
        <v>2724</v>
      </c>
      <c r="E449" s="29" t="s">
        <v>1668</v>
      </c>
      <c r="F449" s="29">
        <v>293481</v>
      </c>
      <c r="G449" s="29">
        <v>257100</v>
      </c>
      <c r="H449" s="32">
        <v>36380</v>
      </c>
      <c r="I449" s="29">
        <v>36380</v>
      </c>
      <c r="J449" s="29"/>
      <c r="K449" s="64">
        <v>36380</v>
      </c>
      <c r="L449" s="64">
        <v>36380</v>
      </c>
      <c r="M449" s="65">
        <v>1</v>
      </c>
      <c r="N449" s="65">
        <v>8.333333333333337E-2</v>
      </c>
      <c r="O449" s="66">
        <v>0</v>
      </c>
      <c r="P449" s="66" t="s">
        <v>6214</v>
      </c>
      <c r="Q449" s="66">
        <v>0</v>
      </c>
      <c r="R449" s="66">
        <v>0</v>
      </c>
      <c r="S449" s="77" t="s">
        <v>2725</v>
      </c>
      <c r="T449" s="76" t="s">
        <v>36</v>
      </c>
      <c r="U449" s="29" t="s">
        <v>1399</v>
      </c>
      <c r="V449" s="39"/>
    </row>
    <row r="450" spans="1:22" s="2" customFormat="1" ht="42.75">
      <c r="A450" s="25">
        <v>371</v>
      </c>
      <c r="B450" s="1390" t="s">
        <v>2726</v>
      </c>
      <c r="C450" s="1390"/>
      <c r="D450" s="31" t="s">
        <v>2727</v>
      </c>
      <c r="E450" s="25" t="s">
        <v>1717</v>
      </c>
      <c r="F450" s="25">
        <v>1550</v>
      </c>
      <c r="G450" s="25">
        <v>500</v>
      </c>
      <c r="H450" s="32">
        <v>1050</v>
      </c>
      <c r="I450" s="29">
        <v>1050</v>
      </c>
      <c r="J450" s="29"/>
      <c r="K450" s="64">
        <v>1005</v>
      </c>
      <c r="L450" s="64">
        <v>1005</v>
      </c>
      <c r="M450" s="65">
        <v>0.95714285714285718</v>
      </c>
      <c r="N450" s="65">
        <v>4.0476190476190554E-2</v>
      </c>
      <c r="O450" s="66" t="s">
        <v>441</v>
      </c>
      <c r="P450" s="66" t="s">
        <v>6215</v>
      </c>
      <c r="Q450" s="66">
        <v>0</v>
      </c>
      <c r="R450" s="66">
        <v>0</v>
      </c>
      <c r="S450" s="79" t="s">
        <v>2728</v>
      </c>
      <c r="T450" s="76" t="s">
        <v>36</v>
      </c>
      <c r="U450" s="25" t="s">
        <v>3342</v>
      </c>
      <c r="V450" s="39"/>
    </row>
    <row r="451" spans="1:22" s="3" customFormat="1" ht="28.5">
      <c r="A451" s="25">
        <v>372</v>
      </c>
      <c r="B451" s="1390" t="s">
        <v>2729</v>
      </c>
      <c r="C451" s="1390"/>
      <c r="D451" s="31" t="s">
        <v>2730</v>
      </c>
      <c r="E451" s="25" t="s">
        <v>34</v>
      </c>
      <c r="F451" s="25">
        <v>8068</v>
      </c>
      <c r="G451" s="25"/>
      <c r="H451" s="32">
        <v>3000</v>
      </c>
      <c r="I451" s="29">
        <v>3000</v>
      </c>
      <c r="J451" s="25"/>
      <c r="K451" s="67">
        <v>2760</v>
      </c>
      <c r="L451" s="67">
        <v>6900</v>
      </c>
      <c r="M451" s="65">
        <v>0.92</v>
      </c>
      <c r="N451" s="65">
        <v>3.3333333333334103E-3</v>
      </c>
      <c r="O451" s="66">
        <v>0</v>
      </c>
      <c r="P451" s="66" t="s">
        <v>6216</v>
      </c>
      <c r="Q451" s="66">
        <v>0</v>
      </c>
      <c r="R451" s="66">
        <v>0</v>
      </c>
      <c r="S451" s="77" t="s">
        <v>89</v>
      </c>
      <c r="T451" s="76" t="s">
        <v>160</v>
      </c>
      <c r="U451" s="25" t="s">
        <v>1180</v>
      </c>
      <c r="V451" s="39"/>
    </row>
    <row r="452" spans="1:22" s="2" customFormat="1" ht="85.5">
      <c r="A452" s="25">
        <v>373</v>
      </c>
      <c r="B452" s="1390" t="s">
        <v>2731</v>
      </c>
      <c r="C452" s="1390"/>
      <c r="D452" s="31" t="s">
        <v>2732</v>
      </c>
      <c r="E452" s="25" t="s">
        <v>48</v>
      </c>
      <c r="F452" s="25">
        <v>58236</v>
      </c>
      <c r="G452" s="25">
        <v>33236</v>
      </c>
      <c r="H452" s="32">
        <v>10000</v>
      </c>
      <c r="I452" s="29">
        <v>10000</v>
      </c>
      <c r="J452" s="29"/>
      <c r="K452" s="64">
        <v>23402</v>
      </c>
      <c r="L452" s="64">
        <v>23402</v>
      </c>
      <c r="M452" s="65">
        <v>2.3401999999999998</v>
      </c>
      <c r="N452" s="65">
        <v>1.4235333333333333</v>
      </c>
      <c r="O452" s="66" t="s">
        <v>38</v>
      </c>
      <c r="P452" s="66" t="s">
        <v>6217</v>
      </c>
      <c r="Q452" s="66">
        <v>0</v>
      </c>
      <c r="R452" s="66">
        <v>0</v>
      </c>
      <c r="S452" s="79" t="s">
        <v>89</v>
      </c>
      <c r="T452" s="76" t="s">
        <v>36</v>
      </c>
      <c r="U452" s="25" t="s">
        <v>1381</v>
      </c>
      <c r="V452" s="39"/>
    </row>
    <row r="453" spans="1:22" s="4" customFormat="1" ht="41.25" customHeight="1">
      <c r="A453" s="24" t="s">
        <v>1073</v>
      </c>
      <c r="B453" s="1406" t="s">
        <v>2733</v>
      </c>
      <c r="C453" s="1406"/>
      <c r="D453" s="27"/>
      <c r="E453" s="24"/>
      <c r="F453" s="24">
        <v>5300396</v>
      </c>
      <c r="G453" s="24">
        <v>1555361</v>
      </c>
      <c r="H453" s="28">
        <v>945304</v>
      </c>
      <c r="I453" s="24">
        <v>50119</v>
      </c>
      <c r="J453" s="24">
        <v>895185</v>
      </c>
      <c r="K453" s="61">
        <v>957147.47</v>
      </c>
      <c r="L453" s="61">
        <v>928350.3</v>
      </c>
      <c r="M453" s="62">
        <v>1.0125287420766229</v>
      </c>
      <c r="N453" s="62">
        <v>9.5862075409956282E-2</v>
      </c>
      <c r="O453" s="63"/>
      <c r="P453" s="63"/>
      <c r="Q453" s="63"/>
      <c r="R453" s="63"/>
      <c r="S453" s="92"/>
      <c r="T453" s="78"/>
      <c r="U453" s="24"/>
      <c r="V453" s="51"/>
    </row>
    <row r="454" spans="1:22" s="2" customFormat="1" ht="85.5">
      <c r="A454" s="25">
        <v>374</v>
      </c>
      <c r="B454" s="1390" t="s">
        <v>2734</v>
      </c>
      <c r="C454" s="1390"/>
      <c r="D454" s="31" t="s">
        <v>2735</v>
      </c>
      <c r="E454" s="25" t="s">
        <v>1726</v>
      </c>
      <c r="F454" s="25">
        <v>31501</v>
      </c>
      <c r="G454" s="25">
        <v>21080</v>
      </c>
      <c r="H454" s="32">
        <v>10420</v>
      </c>
      <c r="I454" s="25">
        <v>10420</v>
      </c>
      <c r="J454" s="25"/>
      <c r="K454" s="67">
        <v>10420</v>
      </c>
      <c r="L454" s="67">
        <v>26157.279999999999</v>
      </c>
      <c r="M454" s="65">
        <v>1</v>
      </c>
      <c r="N454" s="65">
        <v>8.333333333333337E-2</v>
      </c>
      <c r="O454" s="66" t="s">
        <v>4041</v>
      </c>
      <c r="P454" s="66" t="s">
        <v>4042</v>
      </c>
      <c r="Q454" s="66">
        <v>0</v>
      </c>
      <c r="R454" s="66">
        <v>0</v>
      </c>
      <c r="S454" s="30" t="s">
        <v>2736</v>
      </c>
      <c r="T454" s="76" t="s">
        <v>36</v>
      </c>
      <c r="U454" s="25" t="s">
        <v>3893</v>
      </c>
      <c r="V454" s="31"/>
    </row>
    <row r="455" spans="1:22" s="3" customFormat="1" ht="185.25">
      <c r="A455" s="25">
        <v>375</v>
      </c>
      <c r="B455" s="1390" t="s">
        <v>2737</v>
      </c>
      <c r="C455" s="1390"/>
      <c r="D455" s="31" t="s">
        <v>2738</v>
      </c>
      <c r="E455" s="25" t="s">
        <v>48</v>
      </c>
      <c r="F455" s="25">
        <v>25731</v>
      </c>
      <c r="G455" s="25">
        <v>5458</v>
      </c>
      <c r="H455" s="32">
        <v>2500</v>
      </c>
      <c r="I455" s="25">
        <v>2500</v>
      </c>
      <c r="J455" s="25"/>
      <c r="K455" s="67">
        <v>725</v>
      </c>
      <c r="L455" s="67">
        <v>7058</v>
      </c>
      <c r="M455" s="65">
        <v>0.28999999999999998</v>
      </c>
      <c r="N455" s="65">
        <v>-0.62666666666666671</v>
      </c>
      <c r="O455" s="66" t="s">
        <v>4043</v>
      </c>
      <c r="P455" s="66" t="s">
        <v>6218</v>
      </c>
      <c r="Q455" s="66" t="s">
        <v>4045</v>
      </c>
      <c r="R455" s="66" t="s">
        <v>4046</v>
      </c>
      <c r="S455" s="30" t="s">
        <v>2739</v>
      </c>
      <c r="T455" s="76" t="s">
        <v>36</v>
      </c>
      <c r="U455" s="25" t="s">
        <v>4112</v>
      </c>
      <c r="V455" s="31"/>
    </row>
    <row r="456" spans="1:22" s="3" customFormat="1" ht="114">
      <c r="A456" s="25">
        <v>376</v>
      </c>
      <c r="B456" s="1390" t="s">
        <v>2741</v>
      </c>
      <c r="C456" s="1390"/>
      <c r="D456" s="31" t="s">
        <v>2742</v>
      </c>
      <c r="E456" s="25" t="s">
        <v>2743</v>
      </c>
      <c r="F456" s="25">
        <v>1817</v>
      </c>
      <c r="G456" s="25">
        <v>100</v>
      </c>
      <c r="H456" s="32">
        <v>1717</v>
      </c>
      <c r="I456" s="25">
        <v>1717</v>
      </c>
      <c r="J456" s="25"/>
      <c r="K456" s="67">
        <v>1050.1600000000001</v>
      </c>
      <c r="L456" s="67">
        <v>1050.1600000000001</v>
      </c>
      <c r="M456" s="65">
        <v>0.61162492719860229</v>
      </c>
      <c r="N456" s="65">
        <v>-0.30504173946806434</v>
      </c>
      <c r="O456" s="66" t="s">
        <v>4048</v>
      </c>
      <c r="P456" s="66" t="s">
        <v>6219</v>
      </c>
      <c r="Q456" s="66" t="s">
        <v>6220</v>
      </c>
      <c r="R456" s="66" t="s">
        <v>6221</v>
      </c>
      <c r="S456" s="30" t="s">
        <v>105</v>
      </c>
      <c r="T456" s="76" t="s">
        <v>187</v>
      </c>
      <c r="U456" s="25" t="s">
        <v>2744</v>
      </c>
      <c r="V456" s="31"/>
    </row>
    <row r="457" spans="1:22" s="3" customFormat="1" ht="28.5">
      <c r="A457" s="25">
        <v>377</v>
      </c>
      <c r="B457" s="1390" t="s">
        <v>2745</v>
      </c>
      <c r="C457" s="1390"/>
      <c r="D457" s="31" t="s">
        <v>2746</v>
      </c>
      <c r="E457" s="25" t="s">
        <v>1717</v>
      </c>
      <c r="F457" s="25">
        <v>440</v>
      </c>
      <c r="G457" s="25">
        <v>200</v>
      </c>
      <c r="H457" s="32">
        <v>240</v>
      </c>
      <c r="I457" s="25">
        <v>240</v>
      </c>
      <c r="J457" s="25"/>
      <c r="K457" s="67">
        <v>170</v>
      </c>
      <c r="L457" s="67">
        <v>240</v>
      </c>
      <c r="M457" s="65">
        <v>0.70833333333333337</v>
      </c>
      <c r="N457" s="65">
        <v>-0.20833333333333326</v>
      </c>
      <c r="O457" s="66">
        <v>0</v>
      </c>
      <c r="P457" s="66" t="s">
        <v>6222</v>
      </c>
      <c r="Q457" s="66" t="s">
        <v>6223</v>
      </c>
      <c r="R457" s="66" t="s">
        <v>6224</v>
      </c>
      <c r="S457" s="30" t="s">
        <v>2747</v>
      </c>
      <c r="T457" s="76" t="s">
        <v>106</v>
      </c>
      <c r="U457" s="25" t="s">
        <v>2748</v>
      </c>
      <c r="V457" s="31"/>
    </row>
    <row r="458" spans="1:22" s="3" customFormat="1" ht="28.5">
      <c r="A458" s="25">
        <v>378</v>
      </c>
      <c r="B458" s="1390" t="s">
        <v>2749</v>
      </c>
      <c r="C458" s="1390"/>
      <c r="D458" s="31" t="s">
        <v>2750</v>
      </c>
      <c r="E458" s="25" t="s">
        <v>1665</v>
      </c>
      <c r="F458" s="25">
        <v>6392</v>
      </c>
      <c r="G458" s="25">
        <v>3300</v>
      </c>
      <c r="H458" s="32">
        <v>3092</v>
      </c>
      <c r="I458" s="25">
        <v>3092</v>
      </c>
      <c r="J458" s="25"/>
      <c r="K458" s="67">
        <v>3598</v>
      </c>
      <c r="L458" s="67">
        <v>6992</v>
      </c>
      <c r="M458" s="65">
        <v>1.1636481241914618</v>
      </c>
      <c r="N458" s="65">
        <v>0.24698145752479517</v>
      </c>
      <c r="O458" s="66">
        <v>0</v>
      </c>
      <c r="P458" s="66" t="s">
        <v>6225</v>
      </c>
      <c r="Q458" s="66">
        <v>0</v>
      </c>
      <c r="R458" s="66">
        <v>0</v>
      </c>
      <c r="S458" s="30" t="s">
        <v>105</v>
      </c>
      <c r="T458" s="76" t="s">
        <v>36</v>
      </c>
      <c r="U458" s="25" t="s">
        <v>1180</v>
      </c>
      <c r="V458" s="31"/>
    </row>
    <row r="459" spans="1:22" ht="42.75">
      <c r="A459" s="25">
        <v>379</v>
      </c>
      <c r="B459" s="1390" t="s">
        <v>2751</v>
      </c>
      <c r="C459" s="1390"/>
      <c r="D459" s="39" t="s">
        <v>2752</v>
      </c>
      <c r="E459" s="29" t="s">
        <v>1717</v>
      </c>
      <c r="F459" s="29">
        <v>2600</v>
      </c>
      <c r="G459" s="29">
        <v>600</v>
      </c>
      <c r="H459" s="32">
        <v>2000</v>
      </c>
      <c r="I459" s="29">
        <v>2000</v>
      </c>
      <c r="J459" s="29"/>
      <c r="K459" s="64">
        <v>1900</v>
      </c>
      <c r="L459" s="64">
        <v>2000</v>
      </c>
      <c r="M459" s="65">
        <v>0.95</v>
      </c>
      <c r="N459" s="65">
        <v>3.3333333333333326E-2</v>
      </c>
      <c r="O459" s="66" t="s">
        <v>6226</v>
      </c>
      <c r="P459" s="66" t="s">
        <v>6227</v>
      </c>
      <c r="Q459" s="66">
        <v>0</v>
      </c>
      <c r="R459" s="66">
        <v>0</v>
      </c>
      <c r="S459" s="77" t="s">
        <v>457</v>
      </c>
      <c r="T459" s="76" t="s">
        <v>36</v>
      </c>
      <c r="U459" s="29" t="s">
        <v>1415</v>
      </c>
      <c r="V459" s="31"/>
    </row>
    <row r="460" spans="1:22" s="3" customFormat="1" ht="28.5">
      <c r="A460" s="25">
        <v>380</v>
      </c>
      <c r="B460" s="1390" t="s">
        <v>2753</v>
      </c>
      <c r="C460" s="1390"/>
      <c r="D460" s="39" t="s">
        <v>2754</v>
      </c>
      <c r="E460" s="29" t="s">
        <v>1665</v>
      </c>
      <c r="F460" s="25">
        <v>2710</v>
      </c>
      <c r="G460" s="29">
        <v>1506</v>
      </c>
      <c r="H460" s="32">
        <v>1200</v>
      </c>
      <c r="I460" s="25">
        <v>1200</v>
      </c>
      <c r="J460" s="25"/>
      <c r="K460" s="67">
        <v>1180</v>
      </c>
      <c r="L460" s="67">
        <v>1200</v>
      </c>
      <c r="M460" s="65">
        <v>0.98333333333333328</v>
      </c>
      <c r="N460" s="65">
        <v>6.6666666666666652E-2</v>
      </c>
      <c r="O460" s="66" t="s">
        <v>4056</v>
      </c>
      <c r="P460" s="66" t="s">
        <v>6228</v>
      </c>
      <c r="Q460" s="66">
        <v>0</v>
      </c>
      <c r="R460" s="66">
        <v>0</v>
      </c>
      <c r="S460" s="77" t="s">
        <v>2755</v>
      </c>
      <c r="T460" s="76" t="s">
        <v>36</v>
      </c>
      <c r="U460" s="25" t="s">
        <v>1556</v>
      </c>
      <c r="V460" s="39"/>
    </row>
    <row r="461" spans="1:22" s="3" customFormat="1" ht="96" customHeight="1">
      <c r="A461" s="1408">
        <v>381</v>
      </c>
      <c r="B461" s="1390" t="s">
        <v>2756</v>
      </c>
      <c r="C461" s="30" t="s">
        <v>4058</v>
      </c>
      <c r="D461" s="27" t="s">
        <v>6229</v>
      </c>
      <c r="E461" s="25" t="s">
        <v>208</v>
      </c>
      <c r="F461" s="25">
        <v>6000</v>
      </c>
      <c r="G461" s="25">
        <v>100</v>
      </c>
      <c r="H461" s="32">
        <v>1000</v>
      </c>
      <c r="I461" s="25">
        <v>1000</v>
      </c>
      <c r="J461" s="25"/>
      <c r="K461" s="67">
        <v>900</v>
      </c>
      <c r="L461" s="67">
        <v>900</v>
      </c>
      <c r="M461" s="65">
        <v>0.9</v>
      </c>
      <c r="N461" s="65">
        <v>-1.6666666666666607E-2</v>
      </c>
      <c r="O461" s="66" t="s">
        <v>4060</v>
      </c>
      <c r="P461" s="66" t="s">
        <v>6230</v>
      </c>
      <c r="Q461" s="66">
        <v>0</v>
      </c>
      <c r="R461" s="66">
        <v>0</v>
      </c>
      <c r="S461" s="30" t="s">
        <v>457</v>
      </c>
      <c r="T461" s="76" t="s">
        <v>331</v>
      </c>
      <c r="U461" s="25" t="s">
        <v>2758</v>
      </c>
      <c r="V461" s="31"/>
    </row>
    <row r="462" spans="1:22" s="3" customFormat="1" ht="57">
      <c r="A462" s="1408"/>
      <c r="B462" s="1390"/>
      <c r="C462" s="30" t="s">
        <v>4062</v>
      </c>
      <c r="D462" s="27" t="s">
        <v>6231</v>
      </c>
      <c r="E462" s="25" t="s">
        <v>64</v>
      </c>
      <c r="F462" s="25">
        <v>4727</v>
      </c>
      <c r="G462" s="25"/>
      <c r="H462" s="32">
        <v>200</v>
      </c>
      <c r="I462" s="25">
        <v>200</v>
      </c>
      <c r="J462" s="25"/>
      <c r="K462" s="67">
        <v>180</v>
      </c>
      <c r="L462" s="67">
        <v>180</v>
      </c>
      <c r="M462" s="65">
        <v>0.9</v>
      </c>
      <c r="N462" s="65">
        <v>-1.6666666666666607E-2</v>
      </c>
      <c r="O462" s="66" t="s">
        <v>38</v>
      </c>
      <c r="P462" s="66" t="s">
        <v>6232</v>
      </c>
      <c r="Q462" s="66">
        <v>0</v>
      </c>
      <c r="R462" s="66">
        <v>0</v>
      </c>
      <c r="S462" s="30" t="s">
        <v>1911</v>
      </c>
      <c r="T462" s="76" t="s">
        <v>646</v>
      </c>
      <c r="U462" s="25" t="s">
        <v>6233</v>
      </c>
      <c r="V462" s="31"/>
    </row>
    <row r="463" spans="1:22" s="3" customFormat="1" ht="57">
      <c r="A463" s="1408"/>
      <c r="B463" s="1390"/>
      <c r="C463" s="30" t="s">
        <v>4066</v>
      </c>
      <c r="D463" s="128" t="s">
        <v>6234</v>
      </c>
      <c r="E463" s="25" t="s">
        <v>1665</v>
      </c>
      <c r="F463" s="25">
        <v>14182</v>
      </c>
      <c r="G463" s="25">
        <v>7000</v>
      </c>
      <c r="H463" s="32">
        <v>7180</v>
      </c>
      <c r="I463" s="25">
        <v>7180</v>
      </c>
      <c r="J463" s="29"/>
      <c r="K463" s="64">
        <v>3000</v>
      </c>
      <c r="L463" s="64">
        <v>7182</v>
      </c>
      <c r="M463" s="65">
        <v>0.4178272980501393</v>
      </c>
      <c r="N463" s="65">
        <v>-0.49883936861652733</v>
      </c>
      <c r="O463" s="66" t="s">
        <v>4068</v>
      </c>
      <c r="P463" s="66" t="s">
        <v>6235</v>
      </c>
      <c r="Q463" s="66" t="s">
        <v>6236</v>
      </c>
      <c r="R463" s="66" t="s">
        <v>3221</v>
      </c>
      <c r="S463" s="39" t="s">
        <v>2762</v>
      </c>
      <c r="T463" s="76" t="s">
        <v>36</v>
      </c>
      <c r="U463" s="25" t="s">
        <v>1194</v>
      </c>
      <c r="V463" s="39"/>
    </row>
    <row r="464" spans="1:22" ht="57">
      <c r="A464" s="1408">
        <v>382</v>
      </c>
      <c r="B464" s="1391" t="s">
        <v>2763</v>
      </c>
      <c r="C464" s="77" t="s">
        <v>1087</v>
      </c>
      <c r="D464" s="51" t="s">
        <v>6237</v>
      </c>
      <c r="E464" s="29" t="s">
        <v>1665</v>
      </c>
      <c r="F464" s="29">
        <v>7993</v>
      </c>
      <c r="G464" s="29">
        <v>3850</v>
      </c>
      <c r="H464" s="32">
        <v>4140</v>
      </c>
      <c r="I464" s="29">
        <v>4140</v>
      </c>
      <c r="J464" s="29"/>
      <c r="K464" s="64">
        <v>3980</v>
      </c>
      <c r="L464" s="64">
        <v>3057.97</v>
      </c>
      <c r="M464" s="65">
        <v>0.96135265700483097</v>
      </c>
      <c r="N464" s="65">
        <v>4.4685990338164339E-2</v>
      </c>
      <c r="O464" s="66">
        <v>0</v>
      </c>
      <c r="P464" s="66" t="s">
        <v>6238</v>
      </c>
      <c r="Q464" s="66">
        <v>0</v>
      </c>
      <c r="R464" s="66">
        <v>0</v>
      </c>
      <c r="S464" s="77" t="s">
        <v>105</v>
      </c>
      <c r="T464" s="76" t="s">
        <v>36</v>
      </c>
      <c r="U464" s="29" t="s">
        <v>1180</v>
      </c>
      <c r="V464" s="39"/>
    </row>
    <row r="465" spans="1:22" s="2" customFormat="1" ht="71.25">
      <c r="A465" s="1408"/>
      <c r="B465" s="1391"/>
      <c r="C465" s="77" t="s">
        <v>1091</v>
      </c>
      <c r="D465" s="27" t="s">
        <v>6239</v>
      </c>
      <c r="E465" s="25" t="s">
        <v>1726</v>
      </c>
      <c r="F465" s="25">
        <v>13100</v>
      </c>
      <c r="G465" s="25">
        <v>11500</v>
      </c>
      <c r="H465" s="32">
        <v>1600</v>
      </c>
      <c r="I465" s="25">
        <v>1600</v>
      </c>
      <c r="J465" s="29"/>
      <c r="K465" s="64">
        <v>1250</v>
      </c>
      <c r="L465" s="64">
        <v>1600</v>
      </c>
      <c r="M465" s="65">
        <v>0.78125</v>
      </c>
      <c r="N465" s="65">
        <v>-0.13541666666666663</v>
      </c>
      <c r="O465" s="66" t="s">
        <v>38</v>
      </c>
      <c r="P465" s="66" t="s">
        <v>4079</v>
      </c>
      <c r="Q465" s="66">
        <v>0</v>
      </c>
      <c r="R465" s="66">
        <v>0</v>
      </c>
      <c r="S465" s="79" t="s">
        <v>89</v>
      </c>
      <c r="T465" s="76" t="s">
        <v>36</v>
      </c>
      <c r="U465" s="25" t="s">
        <v>1381</v>
      </c>
      <c r="V465" s="39"/>
    </row>
    <row r="466" spans="1:22" ht="42.75">
      <c r="A466" s="1408"/>
      <c r="B466" s="1391"/>
      <c r="C466" s="77" t="s">
        <v>1093</v>
      </c>
      <c r="D466" s="51" t="s">
        <v>6240</v>
      </c>
      <c r="E466" s="29">
        <v>2017</v>
      </c>
      <c r="F466" s="29">
        <v>1140</v>
      </c>
      <c r="G466" s="29"/>
      <c r="H466" s="32">
        <v>1140</v>
      </c>
      <c r="I466" s="29"/>
      <c r="J466" s="29">
        <v>1140</v>
      </c>
      <c r="K466" s="64">
        <v>1140</v>
      </c>
      <c r="L466" s="64">
        <v>1140</v>
      </c>
      <c r="M466" s="65">
        <v>1</v>
      </c>
      <c r="N466" s="65">
        <v>8.333333333333337E-2</v>
      </c>
      <c r="O466" s="66" t="s">
        <v>3422</v>
      </c>
      <c r="P466" s="66" t="s">
        <v>4081</v>
      </c>
      <c r="Q466" s="66">
        <v>0</v>
      </c>
      <c r="R466" s="66">
        <v>0</v>
      </c>
      <c r="S466" s="77" t="s">
        <v>105</v>
      </c>
      <c r="T466" s="76" t="s">
        <v>90</v>
      </c>
      <c r="U466" s="29" t="s">
        <v>1556</v>
      </c>
      <c r="V466" s="39"/>
    </row>
    <row r="467" spans="1:22" ht="28.5">
      <c r="A467" s="1407">
        <v>383</v>
      </c>
      <c r="B467" s="1391" t="s">
        <v>2767</v>
      </c>
      <c r="C467" s="77" t="s">
        <v>4082</v>
      </c>
      <c r="D467" s="39" t="s">
        <v>6241</v>
      </c>
      <c r="E467" s="29" t="s">
        <v>208</v>
      </c>
      <c r="F467" s="29">
        <v>4900</v>
      </c>
      <c r="G467" s="29">
        <v>1850</v>
      </c>
      <c r="H467" s="32">
        <v>1300</v>
      </c>
      <c r="I467" s="29"/>
      <c r="J467" s="29">
        <v>1300</v>
      </c>
      <c r="K467" s="64">
        <v>1400</v>
      </c>
      <c r="L467" s="64">
        <v>1400</v>
      </c>
      <c r="M467" s="65">
        <v>1.0769230769230769</v>
      </c>
      <c r="N467" s="65">
        <v>0.16025641025641024</v>
      </c>
      <c r="O467" s="66">
        <v>0</v>
      </c>
      <c r="P467" s="66" t="s">
        <v>6242</v>
      </c>
      <c r="Q467" s="66">
        <v>0</v>
      </c>
      <c r="R467" s="66">
        <v>0</v>
      </c>
      <c r="S467" s="77" t="s">
        <v>2769</v>
      </c>
      <c r="T467" s="76" t="s">
        <v>36</v>
      </c>
      <c r="U467" s="29" t="s">
        <v>1180</v>
      </c>
      <c r="V467" s="39"/>
    </row>
    <row r="468" spans="1:22" ht="63.75" customHeight="1">
      <c r="A468" s="1407"/>
      <c r="B468" s="1391"/>
      <c r="C468" s="77" t="s">
        <v>4086</v>
      </c>
      <c r="D468" s="39" t="s">
        <v>6243</v>
      </c>
      <c r="E468" s="29" t="s">
        <v>208</v>
      </c>
      <c r="F468" s="29">
        <v>3680</v>
      </c>
      <c r="G468" s="29">
        <v>1000</v>
      </c>
      <c r="H468" s="32">
        <v>600</v>
      </c>
      <c r="I468" s="29"/>
      <c r="J468" s="29">
        <v>600</v>
      </c>
      <c r="K468" s="64">
        <v>530</v>
      </c>
      <c r="L468" s="64">
        <v>530</v>
      </c>
      <c r="M468" s="65">
        <v>0.8833333333333333</v>
      </c>
      <c r="N468" s="65">
        <v>-3.3333333333333326E-2</v>
      </c>
      <c r="O468" s="66">
        <v>0</v>
      </c>
      <c r="P468" s="66" t="s">
        <v>6244</v>
      </c>
      <c r="Q468" s="66">
        <v>0</v>
      </c>
      <c r="R468" s="66">
        <v>0</v>
      </c>
      <c r="S468" s="77" t="s">
        <v>2771</v>
      </c>
      <c r="T468" s="76" t="s">
        <v>36</v>
      </c>
      <c r="U468" s="29" t="s">
        <v>1180</v>
      </c>
      <c r="V468" s="39"/>
    </row>
    <row r="469" spans="1:22" ht="42.75">
      <c r="A469" s="1407">
        <v>384</v>
      </c>
      <c r="B469" s="1391" t="s">
        <v>2772</v>
      </c>
      <c r="C469" s="77" t="s">
        <v>4090</v>
      </c>
      <c r="D469" s="39" t="s">
        <v>6245</v>
      </c>
      <c r="E469" s="29" t="s">
        <v>48</v>
      </c>
      <c r="F469" s="29">
        <v>10000</v>
      </c>
      <c r="G469" s="29">
        <v>150</v>
      </c>
      <c r="H469" s="32">
        <v>6000</v>
      </c>
      <c r="I469" s="29"/>
      <c r="J469" s="29">
        <v>6000</v>
      </c>
      <c r="K469" s="64">
        <v>5800</v>
      </c>
      <c r="L469" s="64">
        <v>6000</v>
      </c>
      <c r="M469" s="65">
        <v>0.96666666666666667</v>
      </c>
      <c r="N469" s="65">
        <v>5.0000000000000044E-2</v>
      </c>
      <c r="O469" s="66" t="s">
        <v>38</v>
      </c>
      <c r="P469" s="66" t="s">
        <v>4092</v>
      </c>
      <c r="Q469" s="66">
        <v>0</v>
      </c>
      <c r="R469" s="66">
        <v>0</v>
      </c>
      <c r="S469" s="77" t="s">
        <v>1675</v>
      </c>
      <c r="T469" s="76" t="s">
        <v>90</v>
      </c>
      <c r="U469" s="29" t="s">
        <v>1381</v>
      </c>
      <c r="V469" s="39"/>
    </row>
    <row r="470" spans="1:22" ht="46.5" customHeight="1">
      <c r="A470" s="1407"/>
      <c r="B470" s="1391"/>
      <c r="C470" s="77" t="s">
        <v>4093</v>
      </c>
      <c r="D470" s="39" t="s">
        <v>6246</v>
      </c>
      <c r="E470" s="29">
        <v>2017</v>
      </c>
      <c r="F470" s="29">
        <v>2000</v>
      </c>
      <c r="G470" s="29"/>
      <c r="H470" s="32">
        <v>2000</v>
      </c>
      <c r="I470" s="29"/>
      <c r="J470" s="29">
        <v>2000</v>
      </c>
      <c r="K470" s="64">
        <v>1500</v>
      </c>
      <c r="L470" s="64">
        <v>1880</v>
      </c>
      <c r="M470" s="65">
        <v>0.75</v>
      </c>
      <c r="N470" s="65">
        <v>-0.16666666666666663</v>
      </c>
      <c r="O470" s="66" t="s">
        <v>38</v>
      </c>
      <c r="P470" s="66" t="s">
        <v>4095</v>
      </c>
      <c r="Q470" s="66">
        <v>0</v>
      </c>
      <c r="R470" s="66">
        <v>0</v>
      </c>
      <c r="S470" s="77" t="s">
        <v>105</v>
      </c>
      <c r="T470" s="76" t="s">
        <v>90</v>
      </c>
      <c r="U470" s="29" t="s">
        <v>1381</v>
      </c>
      <c r="V470" s="39"/>
    </row>
    <row r="471" spans="1:22" ht="42.75">
      <c r="A471" s="1407"/>
      <c r="B471" s="1391"/>
      <c r="C471" s="77" t="s">
        <v>4096</v>
      </c>
      <c r="D471" s="39" t="s">
        <v>6247</v>
      </c>
      <c r="E471" s="29" t="s">
        <v>1717</v>
      </c>
      <c r="F471" s="29">
        <v>1100</v>
      </c>
      <c r="G471" s="29">
        <v>100</v>
      </c>
      <c r="H471" s="32">
        <v>1000</v>
      </c>
      <c r="I471" s="29"/>
      <c r="J471" s="29">
        <v>1000</v>
      </c>
      <c r="K471" s="64">
        <v>1100</v>
      </c>
      <c r="L471" s="64">
        <v>1000</v>
      </c>
      <c r="M471" s="65">
        <v>1.1000000000000001</v>
      </c>
      <c r="N471" s="65">
        <v>0.18333333333333346</v>
      </c>
      <c r="O471" s="66" t="s">
        <v>38</v>
      </c>
      <c r="P471" s="66" t="s">
        <v>3880</v>
      </c>
      <c r="Q471" s="66">
        <v>0</v>
      </c>
      <c r="R471" s="66">
        <v>0</v>
      </c>
      <c r="S471" s="77" t="s">
        <v>89</v>
      </c>
      <c r="T471" s="76" t="s">
        <v>160</v>
      </c>
      <c r="U471" s="29" t="s">
        <v>1381</v>
      </c>
      <c r="V471" s="39"/>
    </row>
    <row r="472" spans="1:22" ht="57">
      <c r="A472" s="1407"/>
      <c r="B472" s="1391"/>
      <c r="C472" s="77" t="s">
        <v>4098</v>
      </c>
      <c r="D472" s="39" t="s">
        <v>6248</v>
      </c>
      <c r="E472" s="29" t="s">
        <v>883</v>
      </c>
      <c r="F472" s="29">
        <v>10000</v>
      </c>
      <c r="G472" s="29">
        <v>1370</v>
      </c>
      <c r="H472" s="32">
        <v>2000</v>
      </c>
      <c r="I472" s="29">
        <v>2000</v>
      </c>
      <c r="J472" s="29"/>
      <c r="K472" s="64">
        <v>1900</v>
      </c>
      <c r="L472" s="64">
        <v>2000</v>
      </c>
      <c r="M472" s="65">
        <v>0.95</v>
      </c>
      <c r="N472" s="65">
        <v>3.3333333333333326E-2</v>
      </c>
      <c r="O472" s="66" t="s">
        <v>38</v>
      </c>
      <c r="P472" s="66" t="s">
        <v>4100</v>
      </c>
      <c r="Q472" s="66">
        <v>0</v>
      </c>
      <c r="R472" s="66">
        <v>0</v>
      </c>
      <c r="S472" s="77" t="s">
        <v>89</v>
      </c>
      <c r="T472" s="76" t="s">
        <v>36</v>
      </c>
      <c r="U472" s="29" t="s">
        <v>1381</v>
      </c>
      <c r="V472" s="39"/>
    </row>
    <row r="473" spans="1:22" ht="85.5">
      <c r="A473" s="1407">
        <v>385</v>
      </c>
      <c r="B473" s="1391" t="s">
        <v>2777</v>
      </c>
      <c r="C473" s="77" t="s">
        <v>4101</v>
      </c>
      <c r="D473" s="39" t="s">
        <v>6249</v>
      </c>
      <c r="E473" s="29" t="s">
        <v>1813</v>
      </c>
      <c r="F473" s="29">
        <v>1000</v>
      </c>
      <c r="G473" s="29">
        <v>700</v>
      </c>
      <c r="H473" s="32">
        <v>300</v>
      </c>
      <c r="I473" s="29">
        <v>300</v>
      </c>
      <c r="J473" s="29"/>
      <c r="K473" s="64">
        <v>282</v>
      </c>
      <c r="L473" s="64">
        <v>282</v>
      </c>
      <c r="M473" s="65">
        <v>0.94</v>
      </c>
      <c r="N473" s="65">
        <v>2.3333333333333317E-2</v>
      </c>
      <c r="O473" s="66" t="s">
        <v>38</v>
      </c>
      <c r="P473" s="66" t="s">
        <v>6250</v>
      </c>
      <c r="Q473" s="66">
        <v>0</v>
      </c>
      <c r="R473" s="66">
        <v>0</v>
      </c>
      <c r="S473" s="77" t="s">
        <v>105</v>
      </c>
      <c r="T473" s="76" t="s">
        <v>36</v>
      </c>
      <c r="U473" s="29" t="s">
        <v>1556</v>
      </c>
      <c r="V473" s="39"/>
    </row>
    <row r="474" spans="1:22" ht="85.5">
      <c r="A474" s="1407"/>
      <c r="B474" s="1391"/>
      <c r="C474" s="77" t="s">
        <v>4104</v>
      </c>
      <c r="D474" s="39" t="s">
        <v>6251</v>
      </c>
      <c r="E474" s="29" t="s">
        <v>48</v>
      </c>
      <c r="F474" s="29">
        <v>1600</v>
      </c>
      <c r="G474" s="29">
        <v>170</v>
      </c>
      <c r="H474" s="32">
        <v>400</v>
      </c>
      <c r="I474" s="29">
        <v>400</v>
      </c>
      <c r="J474" s="29"/>
      <c r="K474" s="64">
        <v>370</v>
      </c>
      <c r="L474" s="64">
        <v>370</v>
      </c>
      <c r="M474" s="65">
        <v>0.92500000000000004</v>
      </c>
      <c r="N474" s="65">
        <v>8.3333333333334147E-3</v>
      </c>
      <c r="O474" s="66" t="s">
        <v>38</v>
      </c>
      <c r="P474" s="66" t="s">
        <v>6252</v>
      </c>
      <c r="Q474" s="66" t="s">
        <v>4107</v>
      </c>
      <c r="R474" s="66" t="s">
        <v>6253</v>
      </c>
      <c r="S474" s="77" t="s">
        <v>2780</v>
      </c>
      <c r="T474" s="76" t="s">
        <v>90</v>
      </c>
      <c r="U474" s="29" t="s">
        <v>1556</v>
      </c>
      <c r="V474" s="39"/>
    </row>
    <row r="475" spans="1:22" s="3" customFormat="1" ht="99.75">
      <c r="A475" s="1408">
        <v>386</v>
      </c>
      <c r="B475" s="1390" t="s">
        <v>719</v>
      </c>
      <c r="C475" s="30" t="s">
        <v>4108</v>
      </c>
      <c r="D475" s="27" t="s">
        <v>6254</v>
      </c>
      <c r="E475" s="25">
        <v>2017</v>
      </c>
      <c r="F475" s="29">
        <v>3200</v>
      </c>
      <c r="G475" s="25"/>
      <c r="H475" s="32">
        <v>3200</v>
      </c>
      <c r="I475" s="29"/>
      <c r="J475" s="29">
        <v>3200</v>
      </c>
      <c r="K475" s="64">
        <v>1970</v>
      </c>
      <c r="L475" s="64">
        <v>1970</v>
      </c>
      <c r="M475" s="65">
        <v>0.61562499999999998</v>
      </c>
      <c r="N475" s="65">
        <v>-0.30104166666666665</v>
      </c>
      <c r="O475" s="66" t="s">
        <v>4110</v>
      </c>
      <c r="P475" s="66" t="s">
        <v>6255</v>
      </c>
      <c r="Q475" s="66">
        <v>0</v>
      </c>
      <c r="R475" s="66">
        <v>0</v>
      </c>
      <c r="S475" s="77" t="s">
        <v>2782</v>
      </c>
      <c r="T475" s="76" t="s">
        <v>160</v>
      </c>
      <c r="U475" s="29" t="s">
        <v>4112</v>
      </c>
      <c r="V475" s="31"/>
    </row>
    <row r="476" spans="1:22" s="3" customFormat="1" ht="114">
      <c r="A476" s="1408"/>
      <c r="B476" s="1390"/>
      <c r="C476" s="30" t="s">
        <v>4113</v>
      </c>
      <c r="D476" s="129" t="s">
        <v>6256</v>
      </c>
      <c r="E476" s="94" t="s">
        <v>599</v>
      </c>
      <c r="F476" s="94">
        <v>50000</v>
      </c>
      <c r="G476" s="25">
        <v>10000</v>
      </c>
      <c r="H476" s="32">
        <v>2000</v>
      </c>
      <c r="I476" s="29"/>
      <c r="J476" s="29">
        <v>2000</v>
      </c>
      <c r="K476" s="64">
        <v>2000</v>
      </c>
      <c r="L476" s="64">
        <v>2000</v>
      </c>
      <c r="M476" s="65">
        <v>1</v>
      </c>
      <c r="N476" s="65">
        <v>8.333333333333337E-2</v>
      </c>
      <c r="O476" s="66" t="s">
        <v>3390</v>
      </c>
      <c r="P476" s="66" t="s">
        <v>6257</v>
      </c>
      <c r="Q476" s="66">
        <v>0</v>
      </c>
      <c r="R476" s="66">
        <v>0</v>
      </c>
      <c r="S476" s="77" t="s">
        <v>2784</v>
      </c>
      <c r="T476" s="76" t="s">
        <v>36</v>
      </c>
      <c r="U476" s="25" t="s">
        <v>1194</v>
      </c>
      <c r="V476" s="39"/>
    </row>
    <row r="477" spans="1:22" s="3" customFormat="1" ht="71.25">
      <c r="A477" s="1408"/>
      <c r="B477" s="1390"/>
      <c r="C477" s="30" t="s">
        <v>4116</v>
      </c>
      <c r="D477" s="27" t="s">
        <v>6258</v>
      </c>
      <c r="E477" s="25" t="s">
        <v>532</v>
      </c>
      <c r="F477" s="25">
        <v>26000</v>
      </c>
      <c r="G477" s="25">
        <v>9700</v>
      </c>
      <c r="H477" s="32">
        <v>1850</v>
      </c>
      <c r="I477" s="29"/>
      <c r="J477" s="29">
        <v>1850</v>
      </c>
      <c r="K477" s="64">
        <v>2539.5</v>
      </c>
      <c r="L477" s="64">
        <v>2650</v>
      </c>
      <c r="M477" s="65">
        <v>1.3727027027027028</v>
      </c>
      <c r="N477" s="65">
        <v>0.45603603603603615</v>
      </c>
      <c r="O477" s="66" t="s">
        <v>5266</v>
      </c>
      <c r="P477" s="66" t="s">
        <v>6259</v>
      </c>
      <c r="Q477" s="66" t="s">
        <v>6260</v>
      </c>
      <c r="R477" s="66" t="s">
        <v>3897</v>
      </c>
      <c r="S477" s="77" t="s">
        <v>2786</v>
      </c>
      <c r="T477" s="76" t="s">
        <v>36</v>
      </c>
      <c r="U477" s="25" t="s">
        <v>1415</v>
      </c>
      <c r="V477" s="31"/>
    </row>
    <row r="478" spans="1:22" s="3" customFormat="1" ht="71.25">
      <c r="A478" s="1408"/>
      <c r="B478" s="1390"/>
      <c r="C478" s="30" t="s">
        <v>4120</v>
      </c>
      <c r="D478" s="51" t="s">
        <v>6261</v>
      </c>
      <c r="E478" s="25" t="s">
        <v>883</v>
      </c>
      <c r="F478" s="25">
        <v>47600</v>
      </c>
      <c r="G478" s="25">
        <v>9800</v>
      </c>
      <c r="H478" s="32">
        <v>15000</v>
      </c>
      <c r="I478" s="25"/>
      <c r="J478" s="29">
        <v>15000</v>
      </c>
      <c r="K478" s="64">
        <v>15000</v>
      </c>
      <c r="L478" s="64">
        <v>15000</v>
      </c>
      <c r="M478" s="65">
        <v>1</v>
      </c>
      <c r="N478" s="65">
        <v>8.333333333333337E-2</v>
      </c>
      <c r="O478" s="66" t="s">
        <v>38</v>
      </c>
      <c r="P478" s="66" t="s">
        <v>4122</v>
      </c>
      <c r="Q478" s="66">
        <v>0</v>
      </c>
      <c r="R478" s="66">
        <v>0</v>
      </c>
      <c r="S478" s="77" t="s">
        <v>89</v>
      </c>
      <c r="T478" s="76" t="s">
        <v>36</v>
      </c>
      <c r="U478" s="29" t="s">
        <v>1381</v>
      </c>
      <c r="V478" s="31"/>
    </row>
    <row r="479" spans="1:22" s="3" customFormat="1" ht="65.25" customHeight="1">
      <c r="A479" s="1408"/>
      <c r="B479" s="1390"/>
      <c r="C479" s="30" t="s">
        <v>5268</v>
      </c>
      <c r="D479" s="27" t="s">
        <v>6262</v>
      </c>
      <c r="E479" s="29" t="s">
        <v>883</v>
      </c>
      <c r="F479" s="29">
        <v>15300</v>
      </c>
      <c r="G479" s="25">
        <v>0</v>
      </c>
      <c r="H479" s="32">
        <v>6000</v>
      </c>
      <c r="I479" s="29"/>
      <c r="J479" s="25">
        <v>6000</v>
      </c>
      <c r="K479" s="67">
        <v>6000</v>
      </c>
      <c r="L479" s="67">
        <v>6000</v>
      </c>
      <c r="M479" s="65">
        <v>1</v>
      </c>
      <c r="N479" s="65">
        <v>8.333333333333337E-2</v>
      </c>
      <c r="O479" s="66" t="s">
        <v>38</v>
      </c>
      <c r="P479" s="66" t="s">
        <v>6263</v>
      </c>
      <c r="Q479" s="66">
        <v>0</v>
      </c>
      <c r="R479" s="66">
        <v>0</v>
      </c>
      <c r="S479" s="77" t="s">
        <v>2789</v>
      </c>
      <c r="T479" s="76" t="s">
        <v>36</v>
      </c>
      <c r="U479" s="29" t="s">
        <v>1556</v>
      </c>
      <c r="V479" s="31" t="s">
        <v>2790</v>
      </c>
    </row>
    <row r="480" spans="1:22" s="12" customFormat="1" ht="256.5">
      <c r="A480" s="25">
        <v>387</v>
      </c>
      <c r="B480" s="1390" t="s">
        <v>2791</v>
      </c>
      <c r="C480" s="1390"/>
      <c r="D480" s="31" t="s">
        <v>2792</v>
      </c>
      <c r="E480" s="25" t="s">
        <v>64</v>
      </c>
      <c r="F480" s="25">
        <v>2183</v>
      </c>
      <c r="G480" s="25">
        <v>150</v>
      </c>
      <c r="H480" s="32">
        <v>1370</v>
      </c>
      <c r="I480" s="25">
        <v>1370</v>
      </c>
      <c r="J480" s="25"/>
      <c r="K480" s="67">
        <v>484.81</v>
      </c>
      <c r="L480" s="67">
        <v>1533.89</v>
      </c>
      <c r="M480" s="65">
        <v>0.35387591240875915</v>
      </c>
      <c r="N480" s="65">
        <v>-0.56279075425790748</v>
      </c>
      <c r="O480" s="66" t="s">
        <v>4128</v>
      </c>
      <c r="P480" s="66" t="s">
        <v>6264</v>
      </c>
      <c r="Q480" s="66">
        <v>0</v>
      </c>
      <c r="R480" s="66">
        <v>0</v>
      </c>
      <c r="S480" s="30" t="s">
        <v>254</v>
      </c>
      <c r="T480" s="76" t="s">
        <v>404</v>
      </c>
      <c r="U480" s="25" t="s">
        <v>4132</v>
      </c>
      <c r="V480" s="31"/>
    </row>
    <row r="481" spans="1:22" s="3" customFormat="1" ht="384.75">
      <c r="A481" s="29">
        <v>388</v>
      </c>
      <c r="B481" s="31" t="s">
        <v>712</v>
      </c>
      <c r="C481" s="30" t="s">
        <v>1082</v>
      </c>
      <c r="D481" s="27" t="s">
        <v>6265</v>
      </c>
      <c r="E481" s="25" t="s">
        <v>1392</v>
      </c>
      <c r="F481" s="25">
        <v>882000</v>
      </c>
      <c r="G481" s="25">
        <v>375000</v>
      </c>
      <c r="H481" s="32">
        <v>50000</v>
      </c>
      <c r="I481" s="29"/>
      <c r="J481" s="25">
        <v>50000</v>
      </c>
      <c r="K481" s="67">
        <v>57512</v>
      </c>
      <c r="L481" s="67">
        <v>57512</v>
      </c>
      <c r="M481" s="65">
        <v>1.1502399999999999</v>
      </c>
      <c r="N481" s="65">
        <v>0.2335733333333333</v>
      </c>
      <c r="O481" s="66">
        <v>0</v>
      </c>
      <c r="P481" s="66" t="s">
        <v>6266</v>
      </c>
      <c r="Q481" s="66">
        <v>0</v>
      </c>
      <c r="R481" s="66">
        <v>0</v>
      </c>
      <c r="S481" s="77" t="s">
        <v>89</v>
      </c>
      <c r="T481" s="76" t="s">
        <v>36</v>
      </c>
      <c r="U481" s="25" t="s">
        <v>1399</v>
      </c>
      <c r="V481" s="39"/>
    </row>
    <row r="482" spans="1:22" s="3" customFormat="1" ht="399">
      <c r="A482" s="1409">
        <v>388</v>
      </c>
      <c r="B482" s="1398" t="s">
        <v>712</v>
      </c>
      <c r="C482" s="30" t="s">
        <v>3820</v>
      </c>
      <c r="D482" s="27" t="s">
        <v>6267</v>
      </c>
      <c r="E482" s="25" t="s">
        <v>1151</v>
      </c>
      <c r="F482" s="25">
        <v>771300</v>
      </c>
      <c r="G482" s="25">
        <v>261300</v>
      </c>
      <c r="H482" s="32">
        <v>298000</v>
      </c>
      <c r="I482" s="25"/>
      <c r="J482" s="25">
        <v>298000</v>
      </c>
      <c r="K482" s="67">
        <v>273200</v>
      </c>
      <c r="L482" s="67">
        <v>273200</v>
      </c>
      <c r="M482" s="65">
        <v>0.91677852348993294</v>
      </c>
      <c r="N482" s="65">
        <v>1.1185682326630975E-4</v>
      </c>
      <c r="O482" s="66" t="s">
        <v>441</v>
      </c>
      <c r="P482" s="66" t="s">
        <v>6268</v>
      </c>
      <c r="Q482" s="66">
        <v>0</v>
      </c>
      <c r="R482" s="66">
        <v>0</v>
      </c>
      <c r="S482" s="77" t="s">
        <v>89</v>
      </c>
      <c r="T482" s="76" t="s">
        <v>36</v>
      </c>
      <c r="U482" s="25" t="s">
        <v>3342</v>
      </c>
      <c r="V482" s="39"/>
    </row>
    <row r="483" spans="1:22" s="3" customFormat="1" ht="205.5" customHeight="1">
      <c r="A483" s="1410"/>
      <c r="B483" s="1405"/>
      <c r="C483" s="30" t="s">
        <v>1085</v>
      </c>
      <c r="D483" s="27" t="s">
        <v>6269</v>
      </c>
      <c r="E483" s="25" t="s">
        <v>582</v>
      </c>
      <c r="F483" s="25">
        <v>505016</v>
      </c>
      <c r="G483" s="25">
        <v>90827</v>
      </c>
      <c r="H483" s="32">
        <v>110620</v>
      </c>
      <c r="I483" s="29"/>
      <c r="J483" s="25">
        <v>110620</v>
      </c>
      <c r="K483" s="67">
        <v>104296</v>
      </c>
      <c r="L483" s="67">
        <v>10718</v>
      </c>
      <c r="M483" s="65">
        <v>0.94283131440969081</v>
      </c>
      <c r="N483" s="65">
        <v>2.6164647743024183E-2</v>
      </c>
      <c r="O483" s="66" t="s">
        <v>6270</v>
      </c>
      <c r="P483" s="66" t="s">
        <v>6271</v>
      </c>
      <c r="Q483" s="66">
        <v>0</v>
      </c>
      <c r="R483" s="66">
        <v>0</v>
      </c>
      <c r="S483" s="77" t="s">
        <v>89</v>
      </c>
      <c r="T483" s="76" t="s">
        <v>36</v>
      </c>
      <c r="U483" s="25" t="s">
        <v>1194</v>
      </c>
      <c r="V483" s="39"/>
    </row>
    <row r="484" spans="1:22" s="2" customFormat="1" ht="70.5" customHeight="1">
      <c r="A484" s="1411"/>
      <c r="B484" s="1399"/>
      <c r="C484" s="30" t="s">
        <v>1089</v>
      </c>
      <c r="D484" s="27" t="s">
        <v>6272</v>
      </c>
      <c r="E484" s="25" t="s">
        <v>1813</v>
      </c>
      <c r="F484" s="29">
        <v>129000</v>
      </c>
      <c r="G484" s="29">
        <v>76600</v>
      </c>
      <c r="H484" s="32">
        <v>24500</v>
      </c>
      <c r="I484" s="29"/>
      <c r="J484" s="29">
        <v>24500</v>
      </c>
      <c r="K484" s="64">
        <v>20500</v>
      </c>
      <c r="L484" s="64">
        <v>21000</v>
      </c>
      <c r="M484" s="65">
        <v>0.83673469387755106</v>
      </c>
      <c r="N484" s="65">
        <v>-7.9931972789115568E-2</v>
      </c>
      <c r="O484" s="66" t="s">
        <v>38</v>
      </c>
      <c r="P484" s="66" t="s">
        <v>6273</v>
      </c>
      <c r="Q484" s="66">
        <v>0</v>
      </c>
      <c r="R484" s="66">
        <v>0</v>
      </c>
      <c r="S484" s="77" t="s">
        <v>89</v>
      </c>
      <c r="T484" s="29" t="s">
        <v>36</v>
      </c>
      <c r="U484" s="29" t="s">
        <v>1415</v>
      </c>
      <c r="V484" s="39"/>
    </row>
    <row r="485" spans="1:22" s="2" customFormat="1" ht="324">
      <c r="A485" s="25">
        <v>389</v>
      </c>
      <c r="B485" s="1390" t="s">
        <v>2798</v>
      </c>
      <c r="C485" s="1390"/>
      <c r="D485" s="31" t="s">
        <v>2675</v>
      </c>
      <c r="E485" s="25" t="s">
        <v>1668</v>
      </c>
      <c r="F485" s="25">
        <v>70200</v>
      </c>
      <c r="G485" s="25">
        <v>32000</v>
      </c>
      <c r="H485" s="32">
        <v>2000</v>
      </c>
      <c r="I485" s="25">
        <v>2000</v>
      </c>
      <c r="J485" s="25"/>
      <c r="K485" s="67">
        <v>1960</v>
      </c>
      <c r="L485" s="67">
        <v>0</v>
      </c>
      <c r="M485" s="65">
        <v>0.98</v>
      </c>
      <c r="N485" s="65">
        <v>6.3333333333333353E-2</v>
      </c>
      <c r="O485" s="66" t="s">
        <v>4149</v>
      </c>
      <c r="P485" s="66" t="s">
        <v>6274</v>
      </c>
      <c r="Q485" s="102" t="s">
        <v>4151</v>
      </c>
      <c r="R485" s="66" t="s">
        <v>6275</v>
      </c>
      <c r="S485" s="30" t="s">
        <v>2799</v>
      </c>
      <c r="T485" s="76" t="s">
        <v>36</v>
      </c>
      <c r="U485" s="25" t="s">
        <v>2800</v>
      </c>
      <c r="V485" s="31"/>
    </row>
    <row r="486" spans="1:22" s="2" customFormat="1" ht="99.75">
      <c r="A486" s="1408">
        <v>390</v>
      </c>
      <c r="B486" s="1390" t="s">
        <v>2801</v>
      </c>
      <c r="C486" s="30" t="s">
        <v>4153</v>
      </c>
      <c r="D486" s="31" t="s">
        <v>6276</v>
      </c>
      <c r="E486" s="25" t="s">
        <v>34</v>
      </c>
      <c r="F486" s="25">
        <v>3000</v>
      </c>
      <c r="G486" s="25"/>
      <c r="H486" s="32">
        <v>25</v>
      </c>
      <c r="I486" s="25"/>
      <c r="J486" s="25">
        <v>25</v>
      </c>
      <c r="K486" s="67">
        <v>15</v>
      </c>
      <c r="L486" s="67">
        <v>100</v>
      </c>
      <c r="M486" s="65">
        <v>0.6</v>
      </c>
      <c r="N486" s="65">
        <v>-0.31666666666666665</v>
      </c>
      <c r="O486" s="66" t="s">
        <v>4155</v>
      </c>
      <c r="P486" s="66" t="s">
        <v>6277</v>
      </c>
      <c r="Q486" s="66">
        <v>0</v>
      </c>
      <c r="R486" s="66">
        <v>0</v>
      </c>
      <c r="S486" s="30" t="s">
        <v>113</v>
      </c>
      <c r="T486" s="76" t="s">
        <v>646</v>
      </c>
      <c r="U486" s="25" t="s">
        <v>6278</v>
      </c>
      <c r="V486" s="31" t="s">
        <v>2804</v>
      </c>
    </row>
    <row r="487" spans="1:22" s="2" customFormat="1" ht="99.75">
      <c r="A487" s="1408"/>
      <c r="B487" s="1390"/>
      <c r="C487" s="30" t="s">
        <v>4171</v>
      </c>
      <c r="D487" s="31" t="s">
        <v>6279</v>
      </c>
      <c r="E487" s="25" t="s">
        <v>208</v>
      </c>
      <c r="F487" s="25">
        <v>1500</v>
      </c>
      <c r="G487" s="25">
        <v>50</v>
      </c>
      <c r="H487" s="32">
        <v>50</v>
      </c>
      <c r="I487" s="25"/>
      <c r="J487" s="25">
        <v>50</v>
      </c>
      <c r="K487" s="67">
        <v>48</v>
      </c>
      <c r="L487" s="67">
        <v>200</v>
      </c>
      <c r="M487" s="65">
        <v>0.96</v>
      </c>
      <c r="N487" s="65">
        <v>4.3333333333333335E-2</v>
      </c>
      <c r="O487" s="66" t="s">
        <v>4155</v>
      </c>
      <c r="P487" s="66" t="s">
        <v>6280</v>
      </c>
      <c r="Q487" s="66">
        <v>0</v>
      </c>
      <c r="R487" s="66">
        <v>0</v>
      </c>
      <c r="S487" s="30" t="s">
        <v>113</v>
      </c>
      <c r="T487" s="76" t="s">
        <v>646</v>
      </c>
      <c r="U487" s="25" t="s">
        <v>6281</v>
      </c>
      <c r="V487" s="31" t="s">
        <v>2807</v>
      </c>
    </row>
    <row r="488" spans="1:22" s="2" customFormat="1" ht="28.5">
      <c r="A488" s="1408"/>
      <c r="B488" s="1390"/>
      <c r="C488" s="30" t="s">
        <v>4176</v>
      </c>
      <c r="D488" s="31" t="s">
        <v>6282</v>
      </c>
      <c r="E488" s="25">
        <v>2017</v>
      </c>
      <c r="F488" s="25">
        <v>70</v>
      </c>
      <c r="G488" s="25"/>
      <c r="H488" s="32">
        <v>70</v>
      </c>
      <c r="I488" s="25">
        <v>70</v>
      </c>
      <c r="J488" s="25"/>
      <c r="K488" s="67">
        <v>70</v>
      </c>
      <c r="L488" s="67">
        <v>70</v>
      </c>
      <c r="M488" s="65">
        <v>1</v>
      </c>
      <c r="N488" s="65">
        <v>8.333333333333337E-2</v>
      </c>
      <c r="O488" s="66" t="s">
        <v>441</v>
      </c>
      <c r="P488" s="66" t="s">
        <v>3503</v>
      </c>
      <c r="Q488" s="66">
        <v>0</v>
      </c>
      <c r="R488" s="66">
        <v>0</v>
      </c>
      <c r="S488" s="30" t="s">
        <v>105</v>
      </c>
      <c r="T488" s="76" t="s">
        <v>271</v>
      </c>
      <c r="U488" s="25" t="s">
        <v>3342</v>
      </c>
      <c r="V488" s="31"/>
    </row>
    <row r="489" spans="1:22" s="2" customFormat="1" ht="42.75">
      <c r="A489" s="1408"/>
      <c r="B489" s="1390"/>
      <c r="C489" s="30" t="s">
        <v>4178</v>
      </c>
      <c r="D489" s="31" t="s">
        <v>6283</v>
      </c>
      <c r="E489" s="25">
        <v>2017</v>
      </c>
      <c r="F489" s="25">
        <v>10</v>
      </c>
      <c r="G489" s="25"/>
      <c r="H489" s="32">
        <v>10</v>
      </c>
      <c r="I489" s="25">
        <v>10</v>
      </c>
      <c r="J489" s="25"/>
      <c r="K489" s="67">
        <v>10</v>
      </c>
      <c r="L489" s="67">
        <v>10</v>
      </c>
      <c r="M489" s="65">
        <v>1</v>
      </c>
      <c r="N489" s="65">
        <v>8.333333333333337E-2</v>
      </c>
      <c r="O489" s="66" t="s">
        <v>38</v>
      </c>
      <c r="P489" s="66" t="s">
        <v>1336</v>
      </c>
      <c r="Q489" s="66">
        <v>0</v>
      </c>
      <c r="R489" s="66">
        <v>0</v>
      </c>
      <c r="S489" s="30" t="s">
        <v>105</v>
      </c>
      <c r="T489" s="76" t="s">
        <v>90</v>
      </c>
      <c r="U489" s="25" t="s">
        <v>1194</v>
      </c>
      <c r="V489" s="31"/>
    </row>
    <row r="490" spans="1:22" s="2" customFormat="1" ht="42.75">
      <c r="A490" s="1408"/>
      <c r="B490" s="1390"/>
      <c r="C490" s="30" t="s">
        <v>4180</v>
      </c>
      <c r="D490" s="31" t="s">
        <v>6284</v>
      </c>
      <c r="E490" s="25">
        <v>2017</v>
      </c>
      <c r="F490" s="25">
        <v>50</v>
      </c>
      <c r="G490" s="25"/>
      <c r="H490" s="32">
        <v>10</v>
      </c>
      <c r="I490" s="25">
        <v>10</v>
      </c>
      <c r="J490" s="25"/>
      <c r="K490" s="67">
        <v>10</v>
      </c>
      <c r="L490" s="67">
        <v>10</v>
      </c>
      <c r="M490" s="65">
        <v>1</v>
      </c>
      <c r="N490" s="65">
        <v>8.333333333333337E-2</v>
      </c>
      <c r="O490" s="66" t="s">
        <v>38</v>
      </c>
      <c r="P490" s="66" t="s">
        <v>1336</v>
      </c>
      <c r="Q490" s="66">
        <v>0</v>
      </c>
      <c r="R490" s="66">
        <v>0</v>
      </c>
      <c r="S490" s="30" t="s">
        <v>105</v>
      </c>
      <c r="T490" s="76" t="s">
        <v>404</v>
      </c>
      <c r="U490" s="25" t="s">
        <v>1194</v>
      </c>
      <c r="V490" s="31"/>
    </row>
    <row r="491" spans="1:22" s="2" customFormat="1" ht="142.5">
      <c r="A491" s="1408"/>
      <c r="B491" s="1390"/>
      <c r="C491" s="30" t="s">
        <v>4182</v>
      </c>
      <c r="D491" s="31" t="s">
        <v>6285</v>
      </c>
      <c r="E491" s="25" t="s">
        <v>34</v>
      </c>
      <c r="F491" s="25">
        <v>300</v>
      </c>
      <c r="G491" s="25"/>
      <c r="H491" s="32">
        <v>100</v>
      </c>
      <c r="I491" s="31"/>
      <c r="J491" s="25">
        <v>100</v>
      </c>
      <c r="K491" s="67">
        <v>103</v>
      </c>
      <c r="L491" s="67">
        <v>103</v>
      </c>
      <c r="M491" s="65">
        <v>1.03</v>
      </c>
      <c r="N491" s="65">
        <v>0.1133333333333334</v>
      </c>
      <c r="O491" s="66">
        <v>0</v>
      </c>
      <c r="P491" s="66" t="s">
        <v>6286</v>
      </c>
      <c r="Q491" s="66">
        <v>0</v>
      </c>
      <c r="R491" s="66">
        <v>0</v>
      </c>
      <c r="S491" s="30" t="s">
        <v>1911</v>
      </c>
      <c r="T491" s="76" t="s">
        <v>646</v>
      </c>
      <c r="U491" s="25" t="s">
        <v>4185</v>
      </c>
      <c r="V491" s="31" t="s">
        <v>2813</v>
      </c>
    </row>
    <row r="492" spans="1:22" s="3" customFormat="1" ht="28.5">
      <c r="A492" s="29">
        <v>391</v>
      </c>
      <c r="B492" s="1390" t="s">
        <v>2814</v>
      </c>
      <c r="C492" s="1390"/>
      <c r="D492" s="31" t="s">
        <v>2815</v>
      </c>
      <c r="E492" s="25" t="s">
        <v>2816</v>
      </c>
      <c r="F492" s="25">
        <v>50000</v>
      </c>
      <c r="G492" s="25">
        <v>25000</v>
      </c>
      <c r="H492" s="32">
        <v>20000</v>
      </c>
      <c r="I492" s="29"/>
      <c r="J492" s="25">
        <v>20000</v>
      </c>
      <c r="K492" s="67">
        <v>19000</v>
      </c>
      <c r="L492" s="67">
        <v>19000</v>
      </c>
      <c r="M492" s="65">
        <v>0.95</v>
      </c>
      <c r="N492" s="65">
        <v>3.3333333333333326E-2</v>
      </c>
      <c r="O492" s="66" t="s">
        <v>441</v>
      </c>
      <c r="P492" s="66" t="s">
        <v>6287</v>
      </c>
      <c r="Q492" s="66">
        <v>0</v>
      </c>
      <c r="R492" s="66">
        <v>0</v>
      </c>
      <c r="S492" s="77" t="s">
        <v>2817</v>
      </c>
      <c r="T492" s="76" t="s">
        <v>36</v>
      </c>
      <c r="U492" s="25" t="s">
        <v>3342</v>
      </c>
      <c r="V492" s="39"/>
    </row>
    <row r="493" spans="1:22" s="3" customFormat="1" ht="93.75" customHeight="1">
      <c r="A493" s="1407">
        <v>392</v>
      </c>
      <c r="B493" s="1390" t="s">
        <v>2818</v>
      </c>
      <c r="C493" s="30" t="s">
        <v>4189</v>
      </c>
      <c r="D493" s="27" t="s">
        <v>6288</v>
      </c>
      <c r="E493" s="25" t="s">
        <v>2053</v>
      </c>
      <c r="F493" s="25">
        <v>80000</v>
      </c>
      <c r="G493" s="25"/>
      <c r="H493" s="32">
        <v>80000</v>
      </c>
      <c r="I493" s="29"/>
      <c r="J493" s="25">
        <v>80000</v>
      </c>
      <c r="K493" s="67">
        <v>73500</v>
      </c>
      <c r="L493" s="67">
        <v>73500</v>
      </c>
      <c r="M493" s="65">
        <v>0.91874999999999996</v>
      </c>
      <c r="N493" s="65">
        <v>2.0833333333333259E-3</v>
      </c>
      <c r="O493" s="66">
        <v>0</v>
      </c>
      <c r="P493" s="66" t="s">
        <v>4191</v>
      </c>
      <c r="Q493" s="66">
        <v>0</v>
      </c>
      <c r="R493" s="66">
        <v>0</v>
      </c>
      <c r="S493" s="77" t="s">
        <v>1325</v>
      </c>
      <c r="T493" s="76" t="s">
        <v>271</v>
      </c>
      <c r="U493" s="25" t="s">
        <v>1399</v>
      </c>
      <c r="V493" s="39"/>
    </row>
    <row r="494" spans="1:22" s="3" customFormat="1" ht="265.5" customHeight="1">
      <c r="A494" s="1407"/>
      <c r="B494" s="1390"/>
      <c r="C494" s="30" t="s">
        <v>4192</v>
      </c>
      <c r="D494" s="27" t="s">
        <v>6289</v>
      </c>
      <c r="E494" s="25" t="s">
        <v>883</v>
      </c>
      <c r="F494" s="25">
        <v>730000</v>
      </c>
      <c r="G494" s="25">
        <v>13000</v>
      </c>
      <c r="H494" s="32">
        <v>8000</v>
      </c>
      <c r="I494" s="29"/>
      <c r="J494" s="25">
        <v>8000</v>
      </c>
      <c r="K494" s="67">
        <v>8000</v>
      </c>
      <c r="L494" s="67">
        <v>8000</v>
      </c>
      <c r="M494" s="65">
        <v>1</v>
      </c>
      <c r="N494" s="65">
        <v>8.333333333333337E-2</v>
      </c>
      <c r="O494" s="66" t="s">
        <v>4194</v>
      </c>
      <c r="P494" s="66" t="s">
        <v>4195</v>
      </c>
      <c r="Q494" s="66" t="s">
        <v>6290</v>
      </c>
      <c r="R494" s="66" t="s">
        <v>6291</v>
      </c>
      <c r="S494" s="77" t="s">
        <v>1911</v>
      </c>
      <c r="T494" s="76" t="s">
        <v>646</v>
      </c>
      <c r="U494" s="25" t="s">
        <v>1194</v>
      </c>
      <c r="V494" s="39"/>
    </row>
    <row r="495" spans="1:22" s="3" customFormat="1" ht="70.5" customHeight="1">
      <c r="A495" s="29">
        <v>393</v>
      </c>
      <c r="B495" s="1390" t="s">
        <v>2821</v>
      </c>
      <c r="C495" s="1390"/>
      <c r="D495" s="27" t="s">
        <v>2822</v>
      </c>
      <c r="E495" s="25">
        <v>2017</v>
      </c>
      <c r="F495" s="25">
        <v>3670</v>
      </c>
      <c r="G495" s="25"/>
      <c r="H495" s="32">
        <v>3670</v>
      </c>
      <c r="I495" s="25">
        <v>3670</v>
      </c>
      <c r="J495" s="25"/>
      <c r="K495" s="67">
        <v>3100</v>
      </c>
      <c r="L495" s="67">
        <v>3100</v>
      </c>
      <c r="M495" s="65">
        <v>0.84468664850136244</v>
      </c>
      <c r="N495" s="65">
        <v>-7.1980018165304194E-2</v>
      </c>
      <c r="O495" s="66" t="s">
        <v>38</v>
      </c>
      <c r="P495" s="66" t="s">
        <v>6292</v>
      </c>
      <c r="Q495" s="66">
        <v>0</v>
      </c>
      <c r="R495" s="66">
        <v>0</v>
      </c>
      <c r="S495" s="77" t="s">
        <v>105</v>
      </c>
      <c r="T495" s="76" t="s">
        <v>36</v>
      </c>
      <c r="U495" s="25" t="s">
        <v>1194</v>
      </c>
      <c r="V495" s="39"/>
    </row>
    <row r="496" spans="1:22" s="3" customFormat="1" ht="116.25" customHeight="1">
      <c r="A496" s="29">
        <v>394</v>
      </c>
      <c r="B496" s="1390" t="s">
        <v>2823</v>
      </c>
      <c r="C496" s="1390"/>
      <c r="D496" s="31" t="s">
        <v>2824</v>
      </c>
      <c r="E496" s="25" t="s">
        <v>883</v>
      </c>
      <c r="F496" s="25">
        <v>20000</v>
      </c>
      <c r="G496" s="25">
        <v>8000</v>
      </c>
      <c r="H496" s="32">
        <v>12000</v>
      </c>
      <c r="I496" s="29"/>
      <c r="J496" s="25">
        <v>12000</v>
      </c>
      <c r="K496" s="67">
        <v>11628</v>
      </c>
      <c r="L496" s="67">
        <v>11628</v>
      </c>
      <c r="M496" s="65">
        <v>0.96899999999999997</v>
      </c>
      <c r="N496" s="65">
        <v>5.2333333333333343E-2</v>
      </c>
      <c r="O496" s="66" t="s">
        <v>4196</v>
      </c>
      <c r="P496" s="66" t="s">
        <v>6293</v>
      </c>
      <c r="Q496" s="66">
        <v>0</v>
      </c>
      <c r="R496" s="66">
        <v>0</v>
      </c>
      <c r="S496" s="77" t="s">
        <v>1368</v>
      </c>
      <c r="T496" s="76" t="s">
        <v>341</v>
      </c>
      <c r="U496" s="25" t="s">
        <v>1556</v>
      </c>
      <c r="V496" s="39"/>
    </row>
    <row r="497" spans="1:22" s="3" customFormat="1" ht="28.5">
      <c r="A497" s="1407">
        <v>395</v>
      </c>
      <c r="B497" s="1390" t="s">
        <v>2825</v>
      </c>
      <c r="C497" s="30" t="s">
        <v>4198</v>
      </c>
      <c r="D497" s="27" t="s">
        <v>6294</v>
      </c>
      <c r="E497" s="25" t="s">
        <v>1665</v>
      </c>
      <c r="F497" s="25">
        <v>108600</v>
      </c>
      <c r="G497" s="25">
        <v>80000</v>
      </c>
      <c r="H497" s="32">
        <v>28600</v>
      </c>
      <c r="I497" s="29"/>
      <c r="J497" s="25">
        <v>28600</v>
      </c>
      <c r="K497" s="67">
        <v>26220</v>
      </c>
      <c r="L497" s="67">
        <v>26220</v>
      </c>
      <c r="M497" s="65">
        <v>0.91678321678321684</v>
      </c>
      <c r="N497" s="65">
        <v>1.1655011655020697E-4</v>
      </c>
      <c r="O497" s="66">
        <v>0</v>
      </c>
      <c r="P497" s="66" t="s">
        <v>6295</v>
      </c>
      <c r="Q497" s="66">
        <v>0</v>
      </c>
      <c r="R497" s="66">
        <v>0</v>
      </c>
      <c r="S497" s="77" t="s">
        <v>2827</v>
      </c>
      <c r="T497" s="76" t="s">
        <v>36</v>
      </c>
      <c r="U497" s="25" t="s">
        <v>1399</v>
      </c>
      <c r="V497" s="39"/>
    </row>
    <row r="498" spans="1:22" s="3" customFormat="1" ht="57">
      <c r="A498" s="1407"/>
      <c r="B498" s="1390"/>
      <c r="C498" s="30" t="s">
        <v>4201</v>
      </c>
      <c r="D498" s="27" t="s">
        <v>6296</v>
      </c>
      <c r="E498" s="25" t="s">
        <v>1151</v>
      </c>
      <c r="F498" s="25">
        <v>400000</v>
      </c>
      <c r="G498" s="25">
        <v>34400</v>
      </c>
      <c r="H498" s="32">
        <v>35000</v>
      </c>
      <c r="I498" s="29">
        <v>5000</v>
      </c>
      <c r="J498" s="25">
        <v>30000</v>
      </c>
      <c r="K498" s="67">
        <v>50000</v>
      </c>
      <c r="L498" s="67">
        <v>50000</v>
      </c>
      <c r="M498" s="65">
        <v>1.4285714285714286</v>
      </c>
      <c r="N498" s="65">
        <v>0.51190476190476197</v>
      </c>
      <c r="O498" s="66" t="s">
        <v>441</v>
      </c>
      <c r="P498" s="66" t="s">
        <v>6297</v>
      </c>
      <c r="Q498" s="66">
        <v>0</v>
      </c>
      <c r="R498" s="66">
        <v>0</v>
      </c>
      <c r="S498" s="77" t="s">
        <v>2829</v>
      </c>
      <c r="T498" s="76" t="s">
        <v>36</v>
      </c>
      <c r="U498" s="25" t="s">
        <v>3342</v>
      </c>
      <c r="V498" s="39"/>
    </row>
    <row r="499" spans="1:22" s="2" customFormat="1" ht="85.5">
      <c r="A499" s="1407"/>
      <c r="B499" s="1390"/>
      <c r="C499" s="30" t="s">
        <v>4204</v>
      </c>
      <c r="D499" s="26" t="s">
        <v>6298</v>
      </c>
      <c r="E499" s="31" t="s">
        <v>208</v>
      </c>
      <c r="F499" s="25">
        <v>250000</v>
      </c>
      <c r="G499" s="25">
        <v>10000</v>
      </c>
      <c r="H499" s="32">
        <v>27000</v>
      </c>
      <c r="I499" s="29"/>
      <c r="J499" s="25">
        <v>27000</v>
      </c>
      <c r="K499" s="67">
        <v>70000</v>
      </c>
      <c r="L499" s="67">
        <v>70000</v>
      </c>
      <c r="M499" s="65">
        <v>2.5925925925925926</v>
      </c>
      <c r="N499" s="65">
        <v>1.675925925925926</v>
      </c>
      <c r="O499" s="66" t="s">
        <v>441</v>
      </c>
      <c r="P499" s="66" t="s">
        <v>6299</v>
      </c>
      <c r="Q499" s="66">
        <v>0</v>
      </c>
      <c r="R499" s="66">
        <v>0</v>
      </c>
      <c r="S499" s="77" t="s">
        <v>2831</v>
      </c>
      <c r="T499" s="76" t="s">
        <v>36</v>
      </c>
      <c r="U499" s="25" t="s">
        <v>3342</v>
      </c>
      <c r="V499" s="39"/>
    </row>
    <row r="500" spans="1:22" s="2" customFormat="1" ht="42.75">
      <c r="A500" s="1407"/>
      <c r="B500" s="1390"/>
      <c r="C500" s="30" t="s">
        <v>4207</v>
      </c>
      <c r="D500" s="26" t="s">
        <v>6300</v>
      </c>
      <c r="E500" s="30" t="s">
        <v>1668</v>
      </c>
      <c r="F500" s="25">
        <v>60000</v>
      </c>
      <c r="G500" s="25">
        <v>50000</v>
      </c>
      <c r="H500" s="32">
        <v>10000</v>
      </c>
      <c r="I500" s="25"/>
      <c r="J500" s="25">
        <v>10000</v>
      </c>
      <c r="K500" s="67">
        <v>10000</v>
      </c>
      <c r="L500" s="67">
        <v>10000</v>
      </c>
      <c r="M500" s="65">
        <v>1</v>
      </c>
      <c r="N500" s="65">
        <v>8.333333333333337E-2</v>
      </c>
      <c r="O500" s="66">
        <v>0</v>
      </c>
      <c r="P500" s="66" t="s">
        <v>6301</v>
      </c>
      <c r="Q500" s="66">
        <v>0</v>
      </c>
      <c r="R500" s="66">
        <v>0</v>
      </c>
      <c r="S500" s="30" t="s">
        <v>2833</v>
      </c>
      <c r="T500" s="29" t="s">
        <v>36</v>
      </c>
      <c r="U500" s="25" t="s">
        <v>1180</v>
      </c>
      <c r="V500" s="26"/>
    </row>
    <row r="501" spans="1:22" s="2" customFormat="1" ht="28.5">
      <c r="A501" s="1407"/>
      <c r="B501" s="1390"/>
      <c r="C501" s="30" t="s">
        <v>4211</v>
      </c>
      <c r="D501" s="27" t="s">
        <v>6302</v>
      </c>
      <c r="E501" s="25" t="s">
        <v>1668</v>
      </c>
      <c r="F501" s="25">
        <v>60000</v>
      </c>
      <c r="G501" s="25">
        <v>40000</v>
      </c>
      <c r="H501" s="32">
        <v>20000</v>
      </c>
      <c r="I501" s="29"/>
      <c r="J501" s="25">
        <v>20000</v>
      </c>
      <c r="K501" s="67">
        <v>21500</v>
      </c>
      <c r="L501" s="67">
        <v>21500</v>
      </c>
      <c r="M501" s="65">
        <v>1.075</v>
      </c>
      <c r="N501" s="65">
        <v>0.15833333333333333</v>
      </c>
      <c r="O501" s="66">
        <v>0</v>
      </c>
      <c r="P501" s="66" t="s">
        <v>6303</v>
      </c>
      <c r="Q501" s="66">
        <v>0</v>
      </c>
      <c r="R501" s="66">
        <v>0</v>
      </c>
      <c r="S501" s="77" t="s">
        <v>89</v>
      </c>
      <c r="T501" s="76" t="s">
        <v>36</v>
      </c>
      <c r="U501" s="25" t="s">
        <v>1180</v>
      </c>
      <c r="V501" s="39"/>
    </row>
    <row r="502" spans="1:22" s="2" customFormat="1" ht="42.75">
      <c r="A502" s="1407"/>
      <c r="B502" s="1390"/>
      <c r="C502" s="30" t="s">
        <v>4215</v>
      </c>
      <c r="D502" s="27" t="s">
        <v>6304</v>
      </c>
      <c r="E502" s="25" t="s">
        <v>48</v>
      </c>
      <c r="F502" s="25">
        <v>120000</v>
      </c>
      <c r="G502" s="25">
        <v>68000</v>
      </c>
      <c r="H502" s="32">
        <v>25000</v>
      </c>
      <c r="I502" s="29"/>
      <c r="J502" s="25">
        <v>25000</v>
      </c>
      <c r="K502" s="67">
        <v>27000</v>
      </c>
      <c r="L502" s="67">
        <v>27000</v>
      </c>
      <c r="M502" s="65">
        <v>1.08</v>
      </c>
      <c r="N502" s="65">
        <v>0.16333333333333344</v>
      </c>
      <c r="O502" s="66">
        <v>0</v>
      </c>
      <c r="P502" s="66" t="s">
        <v>6305</v>
      </c>
      <c r="Q502" s="66">
        <v>0</v>
      </c>
      <c r="R502" s="66">
        <v>0</v>
      </c>
      <c r="S502" s="77" t="s">
        <v>2836</v>
      </c>
      <c r="T502" s="76" t="s">
        <v>36</v>
      </c>
      <c r="U502" s="25" t="s">
        <v>1180</v>
      </c>
      <c r="V502" s="39"/>
    </row>
    <row r="503" spans="1:22" s="2" customFormat="1" ht="28.5">
      <c r="A503" s="1407"/>
      <c r="B503" s="1390"/>
      <c r="C503" s="30" t="s">
        <v>6306</v>
      </c>
      <c r="D503" s="27" t="s">
        <v>6307</v>
      </c>
      <c r="E503" s="25" t="s">
        <v>64</v>
      </c>
      <c r="F503" s="25">
        <v>225000</v>
      </c>
      <c r="G503" s="25"/>
      <c r="H503" s="32">
        <v>15000</v>
      </c>
      <c r="I503" s="29"/>
      <c r="J503" s="25">
        <v>15000</v>
      </c>
      <c r="K503" s="67">
        <v>15000</v>
      </c>
      <c r="L503" s="67">
        <v>50000</v>
      </c>
      <c r="M503" s="65">
        <v>1</v>
      </c>
      <c r="N503" s="65">
        <v>8.333333333333337E-2</v>
      </c>
      <c r="O503" s="66">
        <v>0</v>
      </c>
      <c r="P503" s="66" t="s">
        <v>6308</v>
      </c>
      <c r="Q503" s="66">
        <v>0</v>
      </c>
      <c r="R503" s="66">
        <v>0</v>
      </c>
      <c r="S503" s="77" t="s">
        <v>89</v>
      </c>
      <c r="T503" s="76" t="s">
        <v>106</v>
      </c>
      <c r="U503" s="25" t="s">
        <v>1180</v>
      </c>
      <c r="V503" s="39"/>
    </row>
    <row r="504" spans="1:22" s="2" customFormat="1" ht="71.25">
      <c r="A504" s="1407"/>
      <c r="B504" s="1390"/>
      <c r="C504" s="30" t="s">
        <v>733</v>
      </c>
      <c r="D504" s="27" t="s">
        <v>6309</v>
      </c>
      <c r="E504" s="29" t="s">
        <v>208</v>
      </c>
      <c r="F504" s="25">
        <v>71784</v>
      </c>
      <c r="G504" s="29">
        <v>25000</v>
      </c>
      <c r="H504" s="32">
        <v>25000</v>
      </c>
      <c r="I504" s="29"/>
      <c r="J504" s="29">
        <v>25000</v>
      </c>
      <c r="K504" s="64">
        <v>23672</v>
      </c>
      <c r="L504" s="64">
        <v>23672</v>
      </c>
      <c r="M504" s="65">
        <v>0.94688000000000005</v>
      </c>
      <c r="N504" s="65">
        <v>3.0213333333333425E-2</v>
      </c>
      <c r="O504" s="66" t="s">
        <v>441</v>
      </c>
      <c r="P504" s="66" t="s">
        <v>4220</v>
      </c>
      <c r="Q504" s="66" t="s">
        <v>4221</v>
      </c>
      <c r="R504" s="66" t="s">
        <v>6310</v>
      </c>
      <c r="S504" s="77" t="s">
        <v>89</v>
      </c>
      <c r="T504" s="29" t="s">
        <v>36</v>
      </c>
      <c r="U504" s="25" t="s">
        <v>1415</v>
      </c>
      <c r="V504" s="39"/>
    </row>
    <row r="505" spans="1:22" s="3" customFormat="1" ht="57">
      <c r="A505" s="1407"/>
      <c r="B505" s="1390"/>
      <c r="C505" s="30" t="s">
        <v>727</v>
      </c>
      <c r="D505" s="27" t="s">
        <v>6311</v>
      </c>
      <c r="E505" s="25" t="s">
        <v>729</v>
      </c>
      <c r="F505" s="25">
        <v>250000</v>
      </c>
      <c r="G505" s="25">
        <v>181500</v>
      </c>
      <c r="H505" s="32">
        <v>30000</v>
      </c>
      <c r="I505" s="29"/>
      <c r="J505" s="25">
        <v>30000</v>
      </c>
      <c r="K505" s="64">
        <v>29850</v>
      </c>
      <c r="L505" s="67">
        <v>29850</v>
      </c>
      <c r="M505" s="65">
        <v>0.995</v>
      </c>
      <c r="N505" s="65">
        <v>7.8333333333333366E-2</v>
      </c>
      <c r="O505" s="66" t="s">
        <v>38</v>
      </c>
      <c r="P505" s="66" t="s">
        <v>6312</v>
      </c>
      <c r="Q505" s="66">
        <v>0</v>
      </c>
      <c r="R505" s="66">
        <v>0</v>
      </c>
      <c r="S505" s="77" t="s">
        <v>2840</v>
      </c>
      <c r="T505" s="76" t="s">
        <v>36</v>
      </c>
      <c r="U505" s="25" t="s">
        <v>1415</v>
      </c>
      <c r="V505" s="39"/>
    </row>
    <row r="506" spans="1:22" s="3" customFormat="1" ht="85.5">
      <c r="A506" s="1407"/>
      <c r="B506" s="1390"/>
      <c r="C506" s="30" t="s">
        <v>4226</v>
      </c>
      <c r="D506" s="27" t="s">
        <v>6313</v>
      </c>
      <c r="E506" s="25" t="s">
        <v>729</v>
      </c>
      <c r="F506" s="25">
        <v>157000</v>
      </c>
      <c r="G506" s="25">
        <v>95000</v>
      </c>
      <c r="H506" s="32">
        <v>10000</v>
      </c>
      <c r="I506" s="29"/>
      <c r="J506" s="25">
        <v>10000</v>
      </c>
      <c r="K506" s="67">
        <v>10604</v>
      </c>
      <c r="L506" s="67">
        <v>10604</v>
      </c>
      <c r="M506" s="65">
        <v>1.0604</v>
      </c>
      <c r="N506" s="65">
        <v>0.14373333333333338</v>
      </c>
      <c r="O506" s="66" t="s">
        <v>38</v>
      </c>
      <c r="P506" s="66" t="s">
        <v>6314</v>
      </c>
      <c r="Q506" s="66">
        <v>0</v>
      </c>
      <c r="R506" s="66">
        <v>0</v>
      </c>
      <c r="S506" s="77" t="s">
        <v>89</v>
      </c>
      <c r="T506" s="76" t="s">
        <v>36</v>
      </c>
      <c r="U506" s="25" t="s">
        <v>1381</v>
      </c>
      <c r="V506" s="39"/>
    </row>
    <row r="507" spans="1:22" s="3" customFormat="1" ht="28.5">
      <c r="A507" s="1407"/>
      <c r="B507" s="1390"/>
      <c r="C507" s="30" t="s">
        <v>4229</v>
      </c>
      <c r="D507" s="83" t="s">
        <v>6315</v>
      </c>
      <c r="E507" s="25" t="s">
        <v>64</v>
      </c>
      <c r="F507" s="25">
        <v>35000</v>
      </c>
      <c r="G507" s="25"/>
      <c r="H507" s="32">
        <v>20000</v>
      </c>
      <c r="I507" s="25"/>
      <c r="J507" s="29">
        <v>20000</v>
      </c>
      <c r="K507" s="67">
        <v>19400</v>
      </c>
      <c r="L507" s="64">
        <v>19400</v>
      </c>
      <c r="M507" s="65">
        <v>0.97</v>
      </c>
      <c r="N507" s="65">
        <v>5.3333333333333344E-2</v>
      </c>
      <c r="O507" s="66" t="s">
        <v>38</v>
      </c>
      <c r="P507" s="66" t="s">
        <v>4231</v>
      </c>
      <c r="Q507" s="66">
        <v>0</v>
      </c>
      <c r="R507" s="66">
        <v>0</v>
      </c>
      <c r="S507" s="95" t="s">
        <v>89</v>
      </c>
      <c r="T507" s="76" t="s">
        <v>90</v>
      </c>
      <c r="U507" s="25" t="s">
        <v>1381</v>
      </c>
      <c r="V507" s="77"/>
    </row>
    <row r="508" spans="1:22" s="3" customFormat="1" ht="57">
      <c r="A508" s="1407"/>
      <c r="B508" s="1390"/>
      <c r="C508" s="30" t="s">
        <v>4232</v>
      </c>
      <c r="D508" s="27" t="s">
        <v>6316</v>
      </c>
      <c r="E508" s="25" t="s">
        <v>34</v>
      </c>
      <c r="F508" s="25">
        <v>20000</v>
      </c>
      <c r="G508" s="25"/>
      <c r="H508" s="32">
        <v>11200</v>
      </c>
      <c r="I508" s="29"/>
      <c r="J508" s="25">
        <v>11200</v>
      </c>
      <c r="K508" s="67">
        <v>10580</v>
      </c>
      <c r="L508" s="67">
        <v>10580</v>
      </c>
      <c r="M508" s="65">
        <v>0.94464285714285712</v>
      </c>
      <c r="N508" s="65">
        <v>2.7976190476190488E-2</v>
      </c>
      <c r="O508" s="66" t="s">
        <v>38</v>
      </c>
      <c r="P508" s="66" t="s">
        <v>6317</v>
      </c>
      <c r="Q508" s="66">
        <v>0</v>
      </c>
      <c r="R508" s="66">
        <v>0</v>
      </c>
      <c r="S508" s="77" t="s">
        <v>89</v>
      </c>
      <c r="T508" s="76" t="s">
        <v>271</v>
      </c>
      <c r="U508" s="25" t="s">
        <v>1556</v>
      </c>
      <c r="V508" s="39"/>
    </row>
  </sheetData>
  <protectedRanges>
    <protectedRange sqref="S480:T480 S401:S402 S461:T461 S454:S457 S462 S404:T404 T402 T456:T457" name="区域1_9_1_1"/>
    <protectedRange sqref="D217 D229 D227 D157" name="区域1_2"/>
    <protectedRange sqref="D498 D492 D482" name="区域1_9_3_1"/>
    <protectedRange sqref="U506 U164:U167 U157 U498 U227:U229 U492 U183:U187 U194:U195 U482 U248:U263 U189:U192 U321" name="区域1_9_2_2_1"/>
    <protectedRange sqref="D164" name="区域1_1_1"/>
  </protectedRanges>
  <mergeCells count="477">
    <mergeCell ref="A13:A15"/>
    <mergeCell ref="A16:A17"/>
    <mergeCell ref="A2:V2"/>
    <mergeCell ref="A3:B3"/>
    <mergeCell ref="D3:F3"/>
    <mergeCell ref="H3:I3"/>
    <mergeCell ref="B6:C6"/>
    <mergeCell ref="B7:C7"/>
    <mergeCell ref="K4:K5"/>
    <mergeCell ref="L4:L5"/>
    <mergeCell ref="M4:M5"/>
    <mergeCell ref="N4:N5"/>
    <mergeCell ref="A4:A5"/>
    <mergeCell ref="B19:C19"/>
    <mergeCell ref="B20:C20"/>
    <mergeCell ref="B21:C21"/>
    <mergeCell ref="B24:C24"/>
    <mergeCell ref="B25:C25"/>
    <mergeCell ref="B28:C28"/>
    <mergeCell ref="B22:B23"/>
    <mergeCell ref="B26:B27"/>
    <mergeCell ref="B8:C8"/>
    <mergeCell ref="B9:C9"/>
    <mergeCell ref="B10:C10"/>
    <mergeCell ref="B11:C11"/>
    <mergeCell ref="B12:C12"/>
    <mergeCell ref="B18:C18"/>
    <mergeCell ref="B13:B15"/>
    <mergeCell ref="B16:B17"/>
    <mergeCell ref="B35:C35"/>
    <mergeCell ref="B36:C36"/>
    <mergeCell ref="B37:C37"/>
    <mergeCell ref="B38:C38"/>
    <mergeCell ref="B39:C39"/>
    <mergeCell ref="B40:C40"/>
    <mergeCell ref="B29:C29"/>
    <mergeCell ref="B30:C30"/>
    <mergeCell ref="B31:C31"/>
    <mergeCell ref="B32:C32"/>
    <mergeCell ref="B33:C33"/>
    <mergeCell ref="B34:C34"/>
    <mergeCell ref="B51:C51"/>
    <mergeCell ref="B52:C52"/>
    <mergeCell ref="B53:C53"/>
    <mergeCell ref="B54:C54"/>
    <mergeCell ref="B55:C55"/>
    <mergeCell ref="B56:C56"/>
    <mergeCell ref="B41:C41"/>
    <mergeCell ref="B42:C42"/>
    <mergeCell ref="B43:C43"/>
    <mergeCell ref="B44:C44"/>
    <mergeCell ref="B45:C45"/>
    <mergeCell ref="B46:C46"/>
    <mergeCell ref="B47:B50"/>
    <mergeCell ref="B63:C63"/>
    <mergeCell ref="B64:C64"/>
    <mergeCell ref="B65:C65"/>
    <mergeCell ref="B66:C66"/>
    <mergeCell ref="B67:C67"/>
    <mergeCell ref="B68:C68"/>
    <mergeCell ref="B57:C57"/>
    <mergeCell ref="B58:C58"/>
    <mergeCell ref="B59:C59"/>
    <mergeCell ref="B60:C60"/>
    <mergeCell ref="B61:C61"/>
    <mergeCell ref="B62:C62"/>
    <mergeCell ref="B75:C75"/>
    <mergeCell ref="B76:C76"/>
    <mergeCell ref="B77:C77"/>
    <mergeCell ref="B78:C78"/>
    <mergeCell ref="B79:C79"/>
    <mergeCell ref="B80:C80"/>
    <mergeCell ref="B69:C69"/>
    <mergeCell ref="B70:C70"/>
    <mergeCell ref="B71:C71"/>
    <mergeCell ref="B72:C72"/>
    <mergeCell ref="B73:C73"/>
    <mergeCell ref="B74:C74"/>
    <mergeCell ref="B87:C87"/>
    <mergeCell ref="B88:C88"/>
    <mergeCell ref="B89:C89"/>
    <mergeCell ref="B94:C94"/>
    <mergeCell ref="B95:C95"/>
    <mergeCell ref="B96:C96"/>
    <mergeCell ref="B81:C81"/>
    <mergeCell ref="B82:C82"/>
    <mergeCell ref="B83:C83"/>
    <mergeCell ref="B84:C84"/>
    <mergeCell ref="B85:C85"/>
    <mergeCell ref="B86:C86"/>
    <mergeCell ref="B90:B93"/>
    <mergeCell ref="B111:C111"/>
    <mergeCell ref="B112:C112"/>
    <mergeCell ref="B113:C113"/>
    <mergeCell ref="B114:C114"/>
    <mergeCell ref="B115:C115"/>
    <mergeCell ref="B116:C116"/>
    <mergeCell ref="B105:C105"/>
    <mergeCell ref="B106:C106"/>
    <mergeCell ref="B107:C107"/>
    <mergeCell ref="B108:C108"/>
    <mergeCell ref="B109:C109"/>
    <mergeCell ref="B110:C110"/>
    <mergeCell ref="B123:C123"/>
    <mergeCell ref="B124:C124"/>
    <mergeCell ref="B125:C125"/>
    <mergeCell ref="B126:C126"/>
    <mergeCell ref="B127:C127"/>
    <mergeCell ref="B131:C131"/>
    <mergeCell ref="B117:C117"/>
    <mergeCell ref="B118:C118"/>
    <mergeCell ref="B119:C119"/>
    <mergeCell ref="B120:C120"/>
    <mergeCell ref="B121:C121"/>
    <mergeCell ref="B122:C122"/>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50:C150"/>
    <mergeCell ref="B151:C151"/>
    <mergeCell ref="B152:C152"/>
    <mergeCell ref="B153:C153"/>
    <mergeCell ref="B154:C154"/>
    <mergeCell ref="B155:C155"/>
    <mergeCell ref="B144:C144"/>
    <mergeCell ref="B145:C145"/>
    <mergeCell ref="B146:C146"/>
    <mergeCell ref="B147:C147"/>
    <mergeCell ref="B148:C148"/>
    <mergeCell ref="B149:C149"/>
    <mergeCell ref="B162:C162"/>
    <mergeCell ref="B163:C163"/>
    <mergeCell ref="B164:C164"/>
    <mergeCell ref="B165:C165"/>
    <mergeCell ref="B166:C166"/>
    <mergeCell ref="B167:C167"/>
    <mergeCell ref="B156:C156"/>
    <mergeCell ref="B157:C157"/>
    <mergeCell ref="B158:C158"/>
    <mergeCell ref="B159:C159"/>
    <mergeCell ref="B160:C160"/>
    <mergeCell ref="B161:C161"/>
    <mergeCell ref="B174:C174"/>
    <mergeCell ref="B175:C175"/>
    <mergeCell ref="B176:C176"/>
    <mergeCell ref="B177:C177"/>
    <mergeCell ref="B178:C178"/>
    <mergeCell ref="B179:C179"/>
    <mergeCell ref="B168:C168"/>
    <mergeCell ref="B169:C169"/>
    <mergeCell ref="B170:C170"/>
    <mergeCell ref="B171:C171"/>
    <mergeCell ref="B172:C172"/>
    <mergeCell ref="B173:C173"/>
    <mergeCell ref="B186:C186"/>
    <mergeCell ref="B187:C187"/>
    <mergeCell ref="B188:C188"/>
    <mergeCell ref="B189:C189"/>
    <mergeCell ref="B190:C190"/>
    <mergeCell ref="B191:C191"/>
    <mergeCell ref="B180:C180"/>
    <mergeCell ref="B181:C181"/>
    <mergeCell ref="B182:C182"/>
    <mergeCell ref="B183:C183"/>
    <mergeCell ref="B184:C184"/>
    <mergeCell ref="B185:C185"/>
    <mergeCell ref="B198:C198"/>
    <mergeCell ref="B199:C199"/>
    <mergeCell ref="B200:C200"/>
    <mergeCell ref="B209:C209"/>
    <mergeCell ref="B210:C210"/>
    <mergeCell ref="B211:C211"/>
    <mergeCell ref="B192:C192"/>
    <mergeCell ref="B193:C193"/>
    <mergeCell ref="B194:C194"/>
    <mergeCell ref="B195:C195"/>
    <mergeCell ref="B196:C196"/>
    <mergeCell ref="B197:C197"/>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42:C242"/>
    <mergeCell ref="B243:C243"/>
    <mergeCell ref="B244:C244"/>
    <mergeCell ref="B245:C245"/>
    <mergeCell ref="B246:C246"/>
    <mergeCell ref="B247:C247"/>
    <mergeCell ref="B236:C236"/>
    <mergeCell ref="B237:C237"/>
    <mergeCell ref="B238:C238"/>
    <mergeCell ref="B239:C239"/>
    <mergeCell ref="B240:C240"/>
    <mergeCell ref="B241:C241"/>
    <mergeCell ref="B254:C254"/>
    <mergeCell ref="B255:C255"/>
    <mergeCell ref="B256:C256"/>
    <mergeCell ref="B257:C257"/>
    <mergeCell ref="B258:C258"/>
    <mergeCell ref="B259:C259"/>
    <mergeCell ref="B248:C248"/>
    <mergeCell ref="B249:C249"/>
    <mergeCell ref="B250:C250"/>
    <mergeCell ref="B251:C251"/>
    <mergeCell ref="B252:C252"/>
    <mergeCell ref="B253:C253"/>
    <mergeCell ref="B266:C266"/>
    <mergeCell ref="B267:C267"/>
    <mergeCell ref="B268:C268"/>
    <mergeCell ref="B269:C269"/>
    <mergeCell ref="B270:C270"/>
    <mergeCell ref="B271:C271"/>
    <mergeCell ref="B260:C260"/>
    <mergeCell ref="B261:C261"/>
    <mergeCell ref="B262:C262"/>
    <mergeCell ref="B263:C263"/>
    <mergeCell ref="B264:C264"/>
    <mergeCell ref="B265:C265"/>
    <mergeCell ref="B278:C278"/>
    <mergeCell ref="B279:C279"/>
    <mergeCell ref="B280:C280"/>
    <mergeCell ref="B281:C281"/>
    <mergeCell ref="B282:C282"/>
    <mergeCell ref="B283:C283"/>
    <mergeCell ref="B272:C272"/>
    <mergeCell ref="B273:C273"/>
    <mergeCell ref="B274:C274"/>
    <mergeCell ref="B275:C275"/>
    <mergeCell ref="B276:C276"/>
    <mergeCell ref="B277:C277"/>
    <mergeCell ref="B299:C299"/>
    <mergeCell ref="B300:C300"/>
    <mergeCell ref="B301:C301"/>
    <mergeCell ref="B302:C302"/>
    <mergeCell ref="B303:C303"/>
    <mergeCell ref="B304:C304"/>
    <mergeCell ref="B291:C291"/>
    <mergeCell ref="B292:C292"/>
    <mergeCell ref="B293:C293"/>
    <mergeCell ref="B296:C296"/>
    <mergeCell ref="B297:C297"/>
    <mergeCell ref="B298:C298"/>
    <mergeCell ref="B311:C311"/>
    <mergeCell ref="B312:C312"/>
    <mergeCell ref="B313:C313"/>
    <mergeCell ref="B314:C314"/>
    <mergeCell ref="B315:C315"/>
    <mergeCell ref="B316:C316"/>
    <mergeCell ref="B305:C305"/>
    <mergeCell ref="B306:C306"/>
    <mergeCell ref="B307:C307"/>
    <mergeCell ref="B308:C308"/>
    <mergeCell ref="B309:C309"/>
    <mergeCell ref="B310:C310"/>
    <mergeCell ref="B323:C323"/>
    <mergeCell ref="B324:C324"/>
    <mergeCell ref="B325:C325"/>
    <mergeCell ref="B326:C326"/>
    <mergeCell ref="B327:C327"/>
    <mergeCell ref="B328:C328"/>
    <mergeCell ref="B317:C317"/>
    <mergeCell ref="B318:C318"/>
    <mergeCell ref="B319:C319"/>
    <mergeCell ref="B320:C320"/>
    <mergeCell ref="B321:C321"/>
    <mergeCell ref="B322:C322"/>
    <mergeCell ref="B347:C347"/>
    <mergeCell ref="B348:B351"/>
    <mergeCell ref="B329:C329"/>
    <mergeCell ref="B330:C330"/>
    <mergeCell ref="B331:C331"/>
    <mergeCell ref="B332:C332"/>
    <mergeCell ref="B333:C333"/>
    <mergeCell ref="B334:C334"/>
    <mergeCell ref="B341:B343"/>
    <mergeCell ref="B389:C389"/>
    <mergeCell ref="B390:C390"/>
    <mergeCell ref="B391:C391"/>
    <mergeCell ref="B392:C392"/>
    <mergeCell ref="B399:C399"/>
    <mergeCell ref="B400:C400"/>
    <mergeCell ref="B376:C376"/>
    <mergeCell ref="B377:C377"/>
    <mergeCell ref="B378:C378"/>
    <mergeCell ref="B379:C379"/>
    <mergeCell ref="B380:C380"/>
    <mergeCell ref="B381:C381"/>
    <mergeCell ref="B382:B385"/>
    <mergeCell ref="B407:C407"/>
    <mergeCell ref="B408:C408"/>
    <mergeCell ref="B409:C409"/>
    <mergeCell ref="B410:C410"/>
    <mergeCell ref="B411:C411"/>
    <mergeCell ref="B412:C412"/>
    <mergeCell ref="B401:C401"/>
    <mergeCell ref="B402:C402"/>
    <mergeCell ref="B403:C403"/>
    <mergeCell ref="B404:C404"/>
    <mergeCell ref="B405:C405"/>
    <mergeCell ref="B406:C406"/>
    <mergeCell ref="B419:C419"/>
    <mergeCell ref="B420:C420"/>
    <mergeCell ref="B421:C421"/>
    <mergeCell ref="B422:C422"/>
    <mergeCell ref="B423:C423"/>
    <mergeCell ref="B424:C424"/>
    <mergeCell ref="B413:C413"/>
    <mergeCell ref="B414:C414"/>
    <mergeCell ref="B415:C415"/>
    <mergeCell ref="B416:C416"/>
    <mergeCell ref="B417:C417"/>
    <mergeCell ref="B418:C418"/>
    <mergeCell ref="B433:C433"/>
    <mergeCell ref="B434:C434"/>
    <mergeCell ref="B435:C435"/>
    <mergeCell ref="B436:C436"/>
    <mergeCell ref="B425:C425"/>
    <mergeCell ref="B426:C426"/>
    <mergeCell ref="B427:C427"/>
    <mergeCell ref="B428:C428"/>
    <mergeCell ref="B429:C429"/>
    <mergeCell ref="B430:C430"/>
    <mergeCell ref="A22:A23"/>
    <mergeCell ref="A26:A27"/>
    <mergeCell ref="B455:C455"/>
    <mergeCell ref="B456:C456"/>
    <mergeCell ref="B457:C457"/>
    <mergeCell ref="B458:C458"/>
    <mergeCell ref="B449:C449"/>
    <mergeCell ref="B450:C450"/>
    <mergeCell ref="B451:C451"/>
    <mergeCell ref="B452:C452"/>
    <mergeCell ref="B453:C453"/>
    <mergeCell ref="B454:C454"/>
    <mergeCell ref="B443:C443"/>
    <mergeCell ref="B444:C444"/>
    <mergeCell ref="B445:C445"/>
    <mergeCell ref="B446:C446"/>
    <mergeCell ref="B447:C447"/>
    <mergeCell ref="B448:C448"/>
    <mergeCell ref="B437:C437"/>
    <mergeCell ref="B438:C438"/>
    <mergeCell ref="B439:C439"/>
    <mergeCell ref="A284:A290"/>
    <mergeCell ref="A294:A295"/>
    <mergeCell ref="A337:A340"/>
    <mergeCell ref="A341:A343"/>
    <mergeCell ref="A348:A351"/>
    <mergeCell ref="A382:A385"/>
    <mergeCell ref="A47:A50"/>
    <mergeCell ref="A90:A93"/>
    <mergeCell ref="A97:A99"/>
    <mergeCell ref="A100:A104"/>
    <mergeCell ref="A128:A130"/>
    <mergeCell ref="A201:A208"/>
    <mergeCell ref="A473:A474"/>
    <mergeCell ref="A475:A479"/>
    <mergeCell ref="A482:A484"/>
    <mergeCell ref="A486:A491"/>
    <mergeCell ref="A493:A494"/>
    <mergeCell ref="A497:A508"/>
    <mergeCell ref="A386:A388"/>
    <mergeCell ref="A393:A398"/>
    <mergeCell ref="A461:A463"/>
    <mergeCell ref="A464:A466"/>
    <mergeCell ref="A467:A468"/>
    <mergeCell ref="A469:A472"/>
    <mergeCell ref="B97:B99"/>
    <mergeCell ref="B100:B104"/>
    <mergeCell ref="B128:B130"/>
    <mergeCell ref="B201:B208"/>
    <mergeCell ref="B370:C370"/>
    <mergeCell ref="B371:C371"/>
    <mergeCell ref="B372:C372"/>
    <mergeCell ref="B358:C358"/>
    <mergeCell ref="B359:C359"/>
    <mergeCell ref="B360:C360"/>
    <mergeCell ref="B361:C361"/>
    <mergeCell ref="B362:C362"/>
    <mergeCell ref="B363:C363"/>
    <mergeCell ref="B352:C352"/>
    <mergeCell ref="B353:C353"/>
    <mergeCell ref="B354:C354"/>
    <mergeCell ref="B355:C355"/>
    <mergeCell ref="B356:C356"/>
    <mergeCell ref="B357:C357"/>
    <mergeCell ref="B335:C335"/>
    <mergeCell ref="B336:C336"/>
    <mergeCell ref="B344:C344"/>
    <mergeCell ref="B345:C345"/>
    <mergeCell ref="B346:C346"/>
    <mergeCell ref="B373:C373"/>
    <mergeCell ref="B374:C374"/>
    <mergeCell ref="B375:C375"/>
    <mergeCell ref="B364:C364"/>
    <mergeCell ref="B365:C365"/>
    <mergeCell ref="B366:C366"/>
    <mergeCell ref="B367:C367"/>
    <mergeCell ref="B368:C368"/>
    <mergeCell ref="B369:C369"/>
    <mergeCell ref="B473:B474"/>
    <mergeCell ref="B475:B479"/>
    <mergeCell ref="B482:B484"/>
    <mergeCell ref="B486:B491"/>
    <mergeCell ref="B493:B494"/>
    <mergeCell ref="B497:B508"/>
    <mergeCell ref="B386:B388"/>
    <mergeCell ref="B393:B398"/>
    <mergeCell ref="B461:B463"/>
    <mergeCell ref="B464:B466"/>
    <mergeCell ref="B467:B468"/>
    <mergeCell ref="B469:B472"/>
    <mergeCell ref="B480:C480"/>
    <mergeCell ref="B485:C485"/>
    <mergeCell ref="B492:C492"/>
    <mergeCell ref="B495:C495"/>
    <mergeCell ref="B496:C496"/>
    <mergeCell ref="B459:C459"/>
    <mergeCell ref="B460:C460"/>
    <mergeCell ref="B440:C440"/>
    <mergeCell ref="B441:C441"/>
    <mergeCell ref="B442:C442"/>
    <mergeCell ref="B431:C431"/>
    <mergeCell ref="B432:C432"/>
    <mergeCell ref="V348:V351"/>
    <mergeCell ref="V393:V398"/>
    <mergeCell ref="B4:C5"/>
    <mergeCell ref="U4:U5"/>
    <mergeCell ref="V4:V5"/>
    <mergeCell ref="V100:V101"/>
    <mergeCell ref="V103:V104"/>
    <mergeCell ref="V337:V340"/>
    <mergeCell ref="V341:V343"/>
    <mergeCell ref="O4:O5"/>
    <mergeCell ref="P4:P5"/>
    <mergeCell ref="Q4:Q5"/>
    <mergeCell ref="R4:R5"/>
    <mergeCell ref="S4:S5"/>
    <mergeCell ref="T4:T5"/>
    <mergeCell ref="C103:C104"/>
    <mergeCell ref="D4:D5"/>
    <mergeCell ref="E4:E5"/>
    <mergeCell ref="F4:F5"/>
    <mergeCell ref="G4:G5"/>
    <mergeCell ref="H4:H5"/>
    <mergeCell ref="B284:B290"/>
    <mergeCell ref="B294:B295"/>
    <mergeCell ref="B337:B340"/>
  </mergeCells>
  <phoneticPr fontId="47" type="noConversion"/>
  <dataValidations count="1">
    <dataValidation type="textLength" allowBlank="1" showInputMessage="1" showErrorMessage="1" sqref="D157 D164 D217 D227 D229 T402 S404:T404 S461:T461 S462 S480:T480 D482 D492 D498 S401:S402 S454:S457 T456:T457">
      <formula1>0</formula1>
      <formula2>200</formula2>
    </dataValidation>
  </dataValidations>
  <pageMargins left="0.7" right="0.7" top="0.75" bottom="0.75" header="0.3" footer="0.3"/>
  <pageSetup paperSize="9" orientation="portrait" horizontalDpi="0" verticalDpi="0" r:id="rId1"/>
  <headerFooter scaleWithDoc="0" alignWithMargins="0"/>
</worksheet>
</file>

<file path=xl/worksheets/sheet3.xml><?xml version="1.0" encoding="utf-8"?>
<worksheet xmlns="http://schemas.openxmlformats.org/spreadsheetml/2006/main" xmlns:r="http://schemas.openxmlformats.org/officeDocument/2006/relationships">
  <dimension ref="A1:H36"/>
  <sheetViews>
    <sheetView workbookViewId="0">
      <pane xSplit="2" ySplit="4" topLeftCell="C5" activePane="bottomRight" state="frozen"/>
      <selection pane="topRight"/>
      <selection pane="bottomLeft"/>
      <selection pane="bottomRight" activeCell="E9" sqref="E9"/>
    </sheetView>
  </sheetViews>
  <sheetFormatPr defaultRowHeight="14.25"/>
  <cols>
    <col min="1" max="1" width="11.5" style="895" customWidth="1"/>
    <col min="2" max="2" width="17.375" style="896" customWidth="1"/>
    <col min="3" max="3" width="13" style="898" customWidth="1"/>
    <col min="4" max="4" width="15.125" style="916" customWidth="1"/>
    <col min="5" max="5" width="14.75" style="916" customWidth="1"/>
    <col min="6" max="6" width="11.625" style="895" customWidth="1"/>
    <col min="7" max="7" width="15.375" style="897" customWidth="1"/>
    <col min="8" max="8" width="16" style="897" customWidth="1"/>
    <col min="9" max="16384" width="9" style="895"/>
  </cols>
  <sheetData>
    <row r="1" spans="1:8" ht="33" customHeight="1">
      <c r="A1" s="1129" t="s">
        <v>1044</v>
      </c>
      <c r="B1" s="1129"/>
      <c r="C1" s="1129"/>
      <c r="D1" s="1129"/>
      <c r="E1" s="1129"/>
      <c r="F1" s="1129"/>
      <c r="G1" s="1129"/>
      <c r="H1" s="1129"/>
    </row>
    <row r="2" spans="1:8" s="914" customFormat="1" ht="17.25" customHeight="1">
      <c r="A2" s="1130" t="s">
        <v>1045</v>
      </c>
      <c r="B2" s="1130"/>
      <c r="C2" s="1130"/>
      <c r="D2" s="1130"/>
      <c r="E2" s="1130"/>
      <c r="F2" s="1130"/>
      <c r="G2" s="1130"/>
      <c r="H2" s="1130"/>
    </row>
    <row r="3" spans="1:8" s="915" customFormat="1" ht="28.5" customHeight="1">
      <c r="A3" s="1131" t="s">
        <v>1</v>
      </c>
      <c r="B3" s="1131" t="s">
        <v>1046</v>
      </c>
      <c r="C3" s="1131" t="s">
        <v>1047</v>
      </c>
      <c r="D3" s="1131"/>
      <c r="E3" s="1131"/>
      <c r="F3" s="1131" t="s">
        <v>1048</v>
      </c>
      <c r="G3" s="1131"/>
      <c r="H3" s="1131"/>
    </row>
    <row r="4" spans="1:8" s="915" customFormat="1" ht="36.75" customHeight="1">
      <c r="A4" s="1132"/>
      <c r="B4" s="1132"/>
      <c r="C4" s="917" t="s">
        <v>1049</v>
      </c>
      <c r="D4" s="918" t="s">
        <v>5</v>
      </c>
      <c r="E4" s="918" t="s">
        <v>1050</v>
      </c>
      <c r="F4" s="917" t="s">
        <v>1049</v>
      </c>
      <c r="G4" s="918" t="s">
        <v>5</v>
      </c>
      <c r="H4" s="918" t="s">
        <v>1050</v>
      </c>
    </row>
    <row r="5" spans="1:8" s="893" customFormat="1" ht="30.75" customHeight="1">
      <c r="A5" s="900"/>
      <c r="B5" s="900" t="s">
        <v>23</v>
      </c>
      <c r="C5" s="919">
        <f>C6+C12+C20</f>
        <v>348</v>
      </c>
      <c r="D5" s="920">
        <f>'2017年市重点进展(调整前)'!F6</f>
        <v>43966341.064532571</v>
      </c>
      <c r="E5" s="920">
        <f>'2017年市重点进展(调整前)'!H6</f>
        <v>5655610.5</v>
      </c>
      <c r="F5" s="900" t="e">
        <f>F6+F12+F20</f>
        <v>#REF!</v>
      </c>
      <c r="G5" s="901">
        <f>正式项目!E5</f>
        <v>3743996.7199999997</v>
      </c>
      <c r="H5" s="901">
        <f>正式项目!G5</f>
        <v>1079344</v>
      </c>
    </row>
    <row r="6" spans="1:8" s="893" customFormat="1" ht="28.9" customHeight="1">
      <c r="A6" s="900" t="s">
        <v>27</v>
      </c>
      <c r="B6" s="902" t="s">
        <v>1051</v>
      </c>
      <c r="C6" s="919">
        <v>76</v>
      </c>
      <c r="D6" s="920">
        <f>'2017年市重点进展(调整前)'!F7</f>
        <v>11206511.404532565</v>
      </c>
      <c r="E6" s="920">
        <f>'2017年市重点进展(调整前)'!H7</f>
        <v>1476148.2</v>
      </c>
      <c r="F6" s="900" t="e">
        <f>F7+F8+F9+F10+F11</f>
        <v>#REF!</v>
      </c>
      <c r="G6" s="901">
        <f>正式项目!E6</f>
        <v>316897</v>
      </c>
      <c r="H6" s="901">
        <f>正式项目!G6</f>
        <v>122270</v>
      </c>
    </row>
    <row r="7" spans="1:8" ht="35.1" customHeight="1">
      <c r="A7" s="921" t="s">
        <v>29</v>
      </c>
      <c r="B7" s="921" t="s">
        <v>1052</v>
      </c>
      <c r="C7" s="921">
        <v>3</v>
      </c>
      <c r="D7" s="922">
        <f>'2017年市重点进展(调整前)'!F8</f>
        <v>1885000</v>
      </c>
      <c r="E7" s="922">
        <f>'2017年市重点进展(调整前)'!H8</f>
        <v>380000</v>
      </c>
      <c r="F7" s="921" t="e">
        <f>正式项目!#REF!-正式项目!#REF!+1</f>
        <v>#REF!</v>
      </c>
      <c r="G7" s="923">
        <f>正式项目!E7</f>
        <v>16457</v>
      </c>
      <c r="H7" s="923">
        <f>正式项目!G7</f>
        <v>11457</v>
      </c>
    </row>
    <row r="8" spans="1:8" ht="35.1" customHeight="1">
      <c r="A8" s="921" t="s">
        <v>43</v>
      </c>
      <c r="B8" s="921" t="s">
        <v>1053</v>
      </c>
      <c r="C8" s="921">
        <v>7</v>
      </c>
      <c r="D8" s="922">
        <f>'2017年市重点进展(调整前)'!F12</f>
        <v>5982489</v>
      </c>
      <c r="E8" s="922">
        <f>'2017年市重点进展(调整前)'!H12</f>
        <v>637760</v>
      </c>
      <c r="F8" s="921" t="e">
        <f>正式项目!A10-正式项目!#REF!+1</f>
        <v>#VALUE!</v>
      </c>
      <c r="G8" s="923">
        <f>正式项目!E9</f>
        <v>149165</v>
      </c>
      <c r="H8" s="923">
        <f>正式项目!G9</f>
        <v>45604</v>
      </c>
    </row>
    <row r="9" spans="1:8" ht="35.1" customHeight="1">
      <c r="A9" s="921" t="s">
        <v>74</v>
      </c>
      <c r="B9" s="921" t="s">
        <v>1054</v>
      </c>
      <c r="C9" s="921">
        <v>25</v>
      </c>
      <c r="D9" s="922">
        <f>'2017年市重点进展(调整前)'!F25</f>
        <v>2047685.52</v>
      </c>
      <c r="E9" s="922">
        <f>'2017年市重点进展(调整前)'!H25</f>
        <v>212070</v>
      </c>
      <c r="F9" s="921" t="e">
        <f>正式项目!#REF!-正式项目!#REF!+1</f>
        <v>#REF!</v>
      </c>
      <c r="G9" s="923">
        <f>正式项目!E14</f>
        <v>98571</v>
      </c>
      <c r="H9" s="923">
        <f>正式项目!G14</f>
        <v>28000</v>
      </c>
    </row>
    <row r="10" spans="1:8" s="893" customFormat="1" ht="35.1" customHeight="1">
      <c r="A10" s="921" t="s">
        <v>83</v>
      </c>
      <c r="B10" s="924" t="s">
        <v>1055</v>
      </c>
      <c r="C10" s="921">
        <v>5</v>
      </c>
      <c r="D10" s="922">
        <f>'2017年市重点进展(调整前)'!F53</f>
        <v>180891</v>
      </c>
      <c r="E10" s="922">
        <f>'2017年市重点进展(调整前)'!H53</f>
        <v>36694</v>
      </c>
      <c r="F10" s="921" t="e">
        <f>正式项目!#REF!-正式项目!#REF!+1</f>
        <v>#REF!</v>
      </c>
      <c r="G10" s="923" t="e">
        <f>正式项目!#REF!</f>
        <v>#REF!</v>
      </c>
      <c r="H10" s="923" t="e">
        <f>正式项目!#REF!</f>
        <v>#REF!</v>
      </c>
    </row>
    <row r="11" spans="1:8" s="893" customFormat="1" ht="35.1" customHeight="1">
      <c r="A11" s="921" t="s">
        <v>1056</v>
      </c>
      <c r="B11" s="924" t="s">
        <v>1057</v>
      </c>
      <c r="C11" s="921">
        <v>36</v>
      </c>
      <c r="D11" s="922">
        <f>'2017年市重点进展(调整前)'!F59</f>
        <v>1110445.8845325657</v>
      </c>
      <c r="E11" s="922">
        <f>'2017年市重点进展(调整前)'!H59</f>
        <v>209624.2</v>
      </c>
      <c r="F11" s="921" t="e">
        <f>正式项目!#REF!-正式项目!#REF!+1</f>
        <v>#REF!</v>
      </c>
      <c r="G11" s="923">
        <f>正式项目!E16</f>
        <v>52704</v>
      </c>
      <c r="H11" s="923">
        <f>正式项目!G16</f>
        <v>37209</v>
      </c>
    </row>
    <row r="12" spans="1:8" s="893" customFormat="1" ht="30" customHeight="1">
      <c r="A12" s="900" t="s">
        <v>150</v>
      </c>
      <c r="B12" s="900" t="s">
        <v>1058</v>
      </c>
      <c r="C12" s="900">
        <v>145</v>
      </c>
      <c r="D12" s="920">
        <f>'2017年市重点进展(调整前)'!F105</f>
        <v>22665870.310000002</v>
      </c>
      <c r="E12" s="920">
        <f>'2017年市重点进展(调整前)'!H105</f>
        <v>2390064</v>
      </c>
      <c r="F12" s="900" t="e">
        <f>F13+F14+F17</f>
        <v>#REF!</v>
      </c>
      <c r="G12" s="901">
        <f>正式项目!E28</f>
        <v>1399402</v>
      </c>
      <c r="H12" s="901">
        <f>正式项目!G28</f>
        <v>325702</v>
      </c>
    </row>
    <row r="13" spans="1:8" s="893" customFormat="1" ht="35.1" customHeight="1">
      <c r="A13" s="921" t="s">
        <v>29</v>
      </c>
      <c r="B13" s="924" t="s">
        <v>1059</v>
      </c>
      <c r="C13" s="921">
        <v>9</v>
      </c>
      <c r="D13" s="922">
        <f>'2017年市重点进展(调整前)'!F106</f>
        <v>9675259</v>
      </c>
      <c r="E13" s="922">
        <f>'2017年市重点进展(调整前)'!H106</f>
        <v>829000</v>
      </c>
      <c r="F13" s="921" t="e">
        <f>正式项目!#REF!-正式项目!#REF!+1</f>
        <v>#REF!</v>
      </c>
      <c r="G13" s="923" t="e">
        <f>正式项目!#REF!</f>
        <v>#REF!</v>
      </c>
      <c r="H13" s="923" t="e">
        <f>正式项目!#REF!</f>
        <v>#REF!</v>
      </c>
    </row>
    <row r="14" spans="1:8" s="893" customFormat="1" ht="35.1" customHeight="1">
      <c r="A14" s="921" t="s">
        <v>43</v>
      </c>
      <c r="B14" s="924" t="s">
        <v>1060</v>
      </c>
      <c r="C14" s="921">
        <v>104</v>
      </c>
      <c r="D14" s="922">
        <f>'2017年市重点进展(调整前)'!F116</f>
        <v>5372743.3100000005</v>
      </c>
      <c r="E14" s="922">
        <f>'2017年市重点进展(调整前)'!H116</f>
        <v>919594</v>
      </c>
      <c r="F14" s="921" t="e">
        <f>F15+F16</f>
        <v>#REF!</v>
      </c>
      <c r="G14" s="923">
        <f>正式项目!E29</f>
        <v>934402</v>
      </c>
      <c r="H14" s="923">
        <f>正式项目!G29</f>
        <v>225272</v>
      </c>
    </row>
    <row r="15" spans="1:8" ht="35.1" customHeight="1">
      <c r="A15" s="921" t="s">
        <v>153</v>
      </c>
      <c r="B15" s="921" t="s">
        <v>1061</v>
      </c>
      <c r="C15" s="921">
        <v>44</v>
      </c>
      <c r="D15" s="922">
        <f>'2017年市重点进展(调整前)'!F117</f>
        <v>2412381</v>
      </c>
      <c r="E15" s="922">
        <f>'2017年市重点进展(调整前)'!H117</f>
        <v>403586</v>
      </c>
      <c r="F15" s="921" t="e">
        <f>正式项目!#REF!-正式项目!#REF!+1</f>
        <v>#REF!</v>
      </c>
      <c r="G15" s="923">
        <f>正式项目!E30</f>
        <v>162000</v>
      </c>
      <c r="H15" s="923">
        <f>正式项目!G30</f>
        <v>37200</v>
      </c>
    </row>
    <row r="16" spans="1:8" s="893" customFormat="1" ht="35.1" customHeight="1">
      <c r="A16" s="921" t="s">
        <v>190</v>
      </c>
      <c r="B16" s="924" t="s">
        <v>1062</v>
      </c>
      <c r="C16" s="921">
        <v>60</v>
      </c>
      <c r="D16" s="922">
        <f>'2017年市重点进展(调整前)'!F162</f>
        <v>2960362.31</v>
      </c>
      <c r="E16" s="922">
        <f>'2017年市重点进展(调整前)'!H162</f>
        <v>516008</v>
      </c>
      <c r="F16" s="921" t="e">
        <f>正式项目!#REF!-正式项目!#REF!+1</f>
        <v>#REF!</v>
      </c>
      <c r="G16" s="923">
        <f>正式项目!E36</f>
        <v>772402</v>
      </c>
      <c r="H16" s="923">
        <f>正式项目!G36</f>
        <v>188072</v>
      </c>
    </row>
    <row r="17" spans="1:8" s="893" customFormat="1" ht="35.1" customHeight="1">
      <c r="A17" s="921" t="s">
        <v>74</v>
      </c>
      <c r="B17" s="924" t="s">
        <v>1063</v>
      </c>
      <c r="C17" s="921">
        <v>32</v>
      </c>
      <c r="D17" s="922">
        <f>'2017年市重点进展(调整前)'!F230</f>
        <v>7617868</v>
      </c>
      <c r="E17" s="922">
        <f>'2017年市重点进展(调整前)'!H230</f>
        <v>641470</v>
      </c>
      <c r="F17" s="921" t="e">
        <f>正式项目!#REF!-正式项目!#REF!+1</f>
        <v>#REF!</v>
      </c>
      <c r="G17" s="923">
        <f>正式项目!E88</f>
        <v>465000</v>
      </c>
      <c r="H17" s="923">
        <f>正式项目!G88</f>
        <v>100430</v>
      </c>
    </row>
    <row r="18" spans="1:8" ht="35.1" customHeight="1">
      <c r="A18" s="921" t="s">
        <v>153</v>
      </c>
      <c r="B18" s="921" t="s">
        <v>1064</v>
      </c>
      <c r="C18" s="921">
        <v>10</v>
      </c>
      <c r="D18" s="922">
        <f>'2017年市重点进展(调整前)'!F231</f>
        <v>5931500</v>
      </c>
      <c r="E18" s="922">
        <f>'2017年市重点进展(调整前)'!H231</f>
        <v>286500</v>
      </c>
      <c r="F18" s="921">
        <v>10</v>
      </c>
      <c r="G18" s="923">
        <f>正式项目!E89</f>
        <v>430000</v>
      </c>
      <c r="H18" s="923">
        <f>正式项目!G89</f>
        <v>98300</v>
      </c>
    </row>
    <row r="19" spans="1:8" s="893" customFormat="1" ht="35.1" customHeight="1">
      <c r="A19" s="921" t="s">
        <v>190</v>
      </c>
      <c r="B19" s="924" t="s">
        <v>1065</v>
      </c>
      <c r="C19" s="921">
        <v>22</v>
      </c>
      <c r="D19" s="922">
        <f>'2017年市重点进展(调整前)'!F242</f>
        <v>1686368</v>
      </c>
      <c r="E19" s="922">
        <f>'2017年市重点进展(调整前)'!H242</f>
        <v>354970</v>
      </c>
      <c r="F19" s="921">
        <v>22</v>
      </c>
      <c r="G19" s="923">
        <f>正式项目!E93</f>
        <v>35000</v>
      </c>
      <c r="H19" s="923">
        <f>正式项目!G93</f>
        <v>2130</v>
      </c>
    </row>
    <row r="20" spans="1:8" s="893" customFormat="1" ht="35.1" customHeight="1">
      <c r="A20" s="900" t="s">
        <v>586</v>
      </c>
      <c r="B20" s="900" t="s">
        <v>1066</v>
      </c>
      <c r="C20" s="900">
        <v>127</v>
      </c>
      <c r="D20" s="920">
        <f>'2017年市重点进展(调整前)'!F271</f>
        <v>10093959.35</v>
      </c>
      <c r="E20" s="920">
        <f>'2017年市重点进展(调整前)'!H271</f>
        <v>1789398.3</v>
      </c>
      <c r="F20" s="900" t="e">
        <f>F21+F22+F23</f>
        <v>#REF!</v>
      </c>
      <c r="G20" s="901">
        <f>正式项目!E95</f>
        <v>2027697.7199999997</v>
      </c>
      <c r="H20" s="901">
        <f>正式项目!G95</f>
        <v>631372</v>
      </c>
    </row>
    <row r="21" spans="1:8" s="893" customFormat="1" ht="35.1" customHeight="1">
      <c r="A21" s="921" t="s">
        <v>29</v>
      </c>
      <c r="B21" s="924" t="s">
        <v>1067</v>
      </c>
      <c r="C21" s="921">
        <v>18</v>
      </c>
      <c r="D21" s="922">
        <f>'2017年市重点进展(调整前)'!F272</f>
        <v>2687244</v>
      </c>
      <c r="E21" s="922">
        <f>'2017年市重点进展(调整前)'!H272</f>
        <v>331233</v>
      </c>
      <c r="F21" s="921" t="e">
        <f>正式项目!#REF!-正式项目!#REF!+1</f>
        <v>#REF!</v>
      </c>
      <c r="G21" s="923">
        <f>正式项目!E96</f>
        <v>636719</v>
      </c>
      <c r="H21" s="923">
        <f>正式项目!G96</f>
        <v>116499</v>
      </c>
    </row>
    <row r="22" spans="1:8" s="893" customFormat="1" ht="35.1" customHeight="1">
      <c r="A22" s="921" t="s">
        <v>43</v>
      </c>
      <c r="B22" s="924" t="s">
        <v>1068</v>
      </c>
      <c r="C22" s="921">
        <v>41</v>
      </c>
      <c r="D22" s="922">
        <f>'2017年市重点进展(调整前)'!F291</f>
        <v>1038700.26</v>
      </c>
      <c r="E22" s="922">
        <f>'2017年市重点进展(调整前)'!H291</f>
        <v>269734</v>
      </c>
      <c r="F22" s="921" t="e">
        <f>正式项目!#REF!-正式项目!#REF!+1</f>
        <v>#REF!</v>
      </c>
      <c r="G22" s="923">
        <f>正式项目!E101</f>
        <v>151091.16</v>
      </c>
      <c r="H22" s="923">
        <f>正式项目!G101</f>
        <v>73189</v>
      </c>
    </row>
    <row r="23" spans="1:8" s="893" customFormat="1" ht="35.1" customHeight="1">
      <c r="A23" s="921" t="s">
        <v>74</v>
      </c>
      <c r="B23" s="924" t="s">
        <v>1069</v>
      </c>
      <c r="C23" s="921">
        <v>68</v>
      </c>
      <c r="D23" s="922">
        <f>'2017年市重点进展(调整前)'!F351</f>
        <v>6368015.0899999999</v>
      </c>
      <c r="E23" s="922">
        <f>'2017年市重点进展(调整前)'!H351</f>
        <v>1188431.3</v>
      </c>
      <c r="F23" s="921" t="e">
        <f>F24+F25+F26+F27</f>
        <v>#REF!</v>
      </c>
      <c r="G23" s="923">
        <f>正式项目!E110</f>
        <v>1239887.5599999998</v>
      </c>
      <c r="H23" s="923">
        <f>正式项目!G110</f>
        <v>441684</v>
      </c>
    </row>
    <row r="24" spans="1:8" ht="35.1" customHeight="1">
      <c r="A24" s="921" t="s">
        <v>153</v>
      </c>
      <c r="B24" s="921" t="s">
        <v>1070</v>
      </c>
      <c r="C24" s="921">
        <v>31</v>
      </c>
      <c r="D24" s="922">
        <f>'2017年市重点进展(调整前)'!F352</f>
        <v>406064.09</v>
      </c>
      <c r="E24" s="922">
        <f>'2017年市重点进展(调整前)'!H352</f>
        <v>125570</v>
      </c>
      <c r="F24" s="921" t="e">
        <f>正式项目!#REF!-正式项目!#REF!+1</f>
        <v>#REF!</v>
      </c>
      <c r="G24" s="923" t="e">
        <f>正式项目!#REF!</f>
        <v>#REF!</v>
      </c>
      <c r="H24" s="923" t="e">
        <f>正式项目!#REF!</f>
        <v>#REF!</v>
      </c>
    </row>
    <row r="25" spans="1:8" s="893" customFormat="1" ht="35.1" customHeight="1">
      <c r="A25" s="921" t="s">
        <v>190</v>
      </c>
      <c r="B25" s="924" t="s">
        <v>1071</v>
      </c>
      <c r="C25" s="921">
        <v>10</v>
      </c>
      <c r="D25" s="922">
        <f>'2017年市重点进展(调整前)'!F384</f>
        <v>485405</v>
      </c>
      <c r="E25" s="922">
        <f>'2017年市重点进展(调整前)'!H384</f>
        <v>59065</v>
      </c>
      <c r="F25" s="921" t="e">
        <f>正式项目!#REF!-正式项目!#REF!+1</f>
        <v>#REF!</v>
      </c>
      <c r="G25" s="923">
        <f>正式项目!E111</f>
        <v>35430</v>
      </c>
      <c r="H25" s="923">
        <f>正式项目!G111</f>
        <v>12901</v>
      </c>
    </row>
    <row r="26" spans="1:8" ht="35.1" customHeight="1">
      <c r="A26" s="921" t="s">
        <v>872</v>
      </c>
      <c r="B26" s="921" t="s">
        <v>1072</v>
      </c>
      <c r="C26" s="921">
        <v>4</v>
      </c>
      <c r="D26" s="922">
        <f>'2017年市重点进展(调整前)'!F395</f>
        <v>361335</v>
      </c>
      <c r="E26" s="922">
        <f>'2017年市重点进展(调整前)'!H395</f>
        <v>50430</v>
      </c>
      <c r="F26" s="921" t="e">
        <f>正式项目!#REF!-正式项目!#REF!+1</f>
        <v>#REF!</v>
      </c>
      <c r="G26" s="923" t="e">
        <f>正式项目!#REF!</f>
        <v>#REF!</v>
      </c>
      <c r="H26" s="923" t="e">
        <f>正式项目!#REF!</f>
        <v>#REF!</v>
      </c>
    </row>
    <row r="27" spans="1:8" ht="35.1" customHeight="1">
      <c r="A27" s="921" t="s">
        <v>1073</v>
      </c>
      <c r="B27" s="921" t="s">
        <v>1074</v>
      </c>
      <c r="C27" s="921">
        <v>23</v>
      </c>
      <c r="D27" s="922">
        <f>'2017年市重点进展(调整前)'!F400</f>
        <v>5115211</v>
      </c>
      <c r="E27" s="922">
        <f>'2017年市重点进展(调整前)'!H400</f>
        <v>953366.3</v>
      </c>
      <c r="F27" s="921" t="e">
        <f>正式项目!#REF!-正式项目!#REF!+1</f>
        <v>#REF!</v>
      </c>
      <c r="G27" s="923">
        <f>正式项目!E117</f>
        <v>1199891.3599999999</v>
      </c>
      <c r="H27" s="923">
        <f>正式项目!G117</f>
        <v>425944</v>
      </c>
    </row>
    <row r="28" spans="1:8" ht="24" customHeight="1"/>
    <row r="29" spans="1:8" ht="24" customHeight="1"/>
    <row r="30" spans="1:8" s="894" customFormat="1">
      <c r="A30" s="895"/>
      <c r="B30" s="896"/>
      <c r="C30" s="898"/>
      <c r="D30" s="916"/>
      <c r="E30" s="916"/>
      <c r="F30" s="895"/>
      <c r="G30" s="897"/>
      <c r="H30" s="897"/>
    </row>
    <row r="32" spans="1:8" s="894" customFormat="1">
      <c r="A32" s="895"/>
      <c r="B32" s="896"/>
      <c r="C32" s="898"/>
      <c r="D32" s="916"/>
      <c r="E32" s="916"/>
      <c r="F32" s="895"/>
      <c r="G32" s="897"/>
      <c r="H32" s="897"/>
    </row>
    <row r="33" spans="1:8" s="894" customFormat="1">
      <c r="A33" s="895"/>
      <c r="B33" s="896"/>
      <c r="C33" s="898"/>
      <c r="D33" s="916"/>
      <c r="E33" s="916"/>
      <c r="F33" s="895"/>
      <c r="G33" s="897"/>
      <c r="H33" s="897"/>
    </row>
    <row r="34" spans="1:8" s="894" customFormat="1">
      <c r="A34" s="895"/>
      <c r="B34" s="896"/>
      <c r="C34" s="898"/>
      <c r="D34" s="916"/>
      <c r="E34" s="916"/>
      <c r="F34" s="895"/>
      <c r="G34" s="897"/>
      <c r="H34" s="897"/>
    </row>
    <row r="36" spans="1:8" s="894" customFormat="1">
      <c r="A36" s="895"/>
      <c r="B36" s="896"/>
      <c r="C36" s="898"/>
      <c r="D36" s="916"/>
      <c r="E36" s="916"/>
      <c r="F36" s="895"/>
      <c r="G36" s="897"/>
      <c r="H36" s="897"/>
    </row>
  </sheetData>
  <mergeCells count="6">
    <mergeCell ref="A1:H1"/>
    <mergeCell ref="A2:H2"/>
    <mergeCell ref="C3:E3"/>
    <mergeCell ref="F3:H3"/>
    <mergeCell ref="A3:A4"/>
    <mergeCell ref="B3:B4"/>
  </mergeCells>
  <phoneticPr fontId="47" type="noConversion"/>
  <printOptions horizontalCentered="1"/>
  <pageMargins left="0.71" right="0.71" top="0.75" bottom="0.75" header="0.31" footer="0.31"/>
  <pageSetup paperSize="8" orientation="portrait"/>
  <headerFooter scaleWithDoc="0" alignWithMargins="0"/>
</worksheet>
</file>

<file path=xl/worksheets/sheet4.xml><?xml version="1.0" encoding="utf-8"?>
<worksheet xmlns="http://schemas.openxmlformats.org/spreadsheetml/2006/main" xmlns:r="http://schemas.openxmlformats.org/officeDocument/2006/relationships">
  <dimension ref="A1:I35"/>
  <sheetViews>
    <sheetView workbookViewId="0">
      <pane xSplit="2" ySplit="3" topLeftCell="C4" activePane="bottomRight" state="frozen"/>
      <selection pane="topRight"/>
      <selection pane="bottomLeft"/>
      <selection pane="bottomRight" activeCell="L11" sqref="L11"/>
    </sheetView>
  </sheetViews>
  <sheetFormatPr defaultRowHeight="14.25"/>
  <cols>
    <col min="1" max="1" width="8.625" style="895" customWidth="1"/>
    <col min="2" max="2" width="21" style="896" customWidth="1"/>
    <col min="3" max="3" width="11.875" style="895" customWidth="1"/>
    <col min="4" max="4" width="14" style="897" customWidth="1"/>
    <col min="5" max="5" width="14.5" style="897" customWidth="1"/>
    <col min="6" max="6" width="14.125" style="897" customWidth="1"/>
    <col min="7" max="7" width="15.75" style="897" customWidth="1"/>
    <col min="8" max="8" width="15" style="897" customWidth="1"/>
    <col min="9" max="9" width="9" style="898"/>
    <col min="10" max="16384" width="9" style="895"/>
  </cols>
  <sheetData>
    <row r="1" spans="1:9" ht="50.1" customHeight="1">
      <c r="A1" s="1129" t="s">
        <v>1075</v>
      </c>
      <c r="B1" s="1129"/>
      <c r="C1" s="1129"/>
      <c r="D1" s="1129"/>
      <c r="E1" s="1129"/>
      <c r="F1" s="1129"/>
      <c r="G1" s="1129"/>
      <c r="H1" s="1129"/>
    </row>
    <row r="2" spans="1:9" ht="27.75" customHeight="1">
      <c r="A2" s="1136" t="s">
        <v>1</v>
      </c>
      <c r="B2" s="1136" t="s">
        <v>1046</v>
      </c>
      <c r="C2" s="1136" t="s">
        <v>1076</v>
      </c>
      <c r="D2" s="1137" t="s">
        <v>5</v>
      </c>
      <c r="E2" s="1137" t="s">
        <v>1077</v>
      </c>
      <c r="F2" s="1133" t="s">
        <v>7</v>
      </c>
      <c r="G2" s="1134"/>
      <c r="H2" s="1135"/>
    </row>
    <row r="3" spans="1:9" s="893" customFormat="1" ht="33.75" customHeight="1">
      <c r="A3" s="1136"/>
      <c r="B3" s="1136"/>
      <c r="C3" s="1136"/>
      <c r="D3" s="1137"/>
      <c r="E3" s="1137"/>
      <c r="F3" s="899" t="s">
        <v>23</v>
      </c>
      <c r="G3" s="899" t="s">
        <v>24</v>
      </c>
      <c r="H3" s="899" t="s">
        <v>25</v>
      </c>
      <c r="I3" s="912"/>
    </row>
    <row r="4" spans="1:9" s="893" customFormat="1" ht="35.1" customHeight="1">
      <c r="A4" s="900"/>
      <c r="B4" s="900" t="s">
        <v>23</v>
      </c>
      <c r="C4" s="900" t="e">
        <f>C5+C11+C19</f>
        <v>#REF!</v>
      </c>
      <c r="D4" s="901">
        <f>正式项目!E5</f>
        <v>3743996.7199999997</v>
      </c>
      <c r="E4" s="901">
        <f>正式项目!F5</f>
        <v>1112527.92</v>
      </c>
      <c r="F4" s="901">
        <f>正式项目!G5</f>
        <v>1079344</v>
      </c>
      <c r="G4" s="901">
        <f>正式项目!H5</f>
        <v>234886</v>
      </c>
      <c r="H4" s="901">
        <f>正式项目!I5</f>
        <v>844458</v>
      </c>
      <c r="I4" s="912"/>
    </row>
    <row r="5" spans="1:9" s="893" customFormat="1" ht="35.1" customHeight="1">
      <c r="A5" s="900" t="s">
        <v>27</v>
      </c>
      <c r="B5" s="902" t="s">
        <v>1051</v>
      </c>
      <c r="C5" s="900" t="e">
        <f>C6+C7+C8+C9+C10</f>
        <v>#REF!</v>
      </c>
      <c r="D5" s="901">
        <f>正式项目!E6</f>
        <v>316897</v>
      </c>
      <c r="E5" s="901">
        <f>正式项目!F6</f>
        <v>157136</v>
      </c>
      <c r="F5" s="901">
        <f>正式项目!G6</f>
        <v>122270</v>
      </c>
      <c r="G5" s="901">
        <f>正式项目!H6</f>
        <v>122270</v>
      </c>
      <c r="H5" s="901">
        <f>正式项目!I6</f>
        <v>0</v>
      </c>
      <c r="I5" s="913"/>
    </row>
    <row r="6" spans="1:9" ht="35.1" customHeight="1">
      <c r="A6" s="903" t="s">
        <v>29</v>
      </c>
      <c r="B6" s="903" t="s">
        <v>1052</v>
      </c>
      <c r="C6" s="903" t="e">
        <f>正式项目!#REF!-正式项目!#REF!+1</f>
        <v>#REF!</v>
      </c>
      <c r="D6" s="904">
        <f>正式项目!E7</f>
        <v>16457</v>
      </c>
      <c r="E6" s="904">
        <f>正式项目!F7</f>
        <v>5000</v>
      </c>
      <c r="F6" s="904">
        <f>正式项目!G7</f>
        <v>11457</v>
      </c>
      <c r="G6" s="904">
        <f>正式项目!H7</f>
        <v>11457</v>
      </c>
      <c r="H6" s="904">
        <f>正式项目!I7</f>
        <v>0</v>
      </c>
      <c r="I6" s="912"/>
    </row>
    <row r="7" spans="1:9" ht="35.1" customHeight="1">
      <c r="A7" s="905" t="s">
        <v>43</v>
      </c>
      <c r="B7" s="905" t="s">
        <v>1053</v>
      </c>
      <c r="C7" s="905" t="e">
        <f>正式项目!A10-正式项目!#REF!+1</f>
        <v>#VALUE!</v>
      </c>
      <c r="D7" s="906">
        <f>正式项目!E9</f>
        <v>149165</v>
      </c>
      <c r="E7" s="906">
        <f>正式项目!F9</f>
        <v>86936</v>
      </c>
      <c r="F7" s="906">
        <f>正式项目!G9</f>
        <v>45604</v>
      </c>
      <c r="G7" s="906">
        <f>正式项目!H9</f>
        <v>45604</v>
      </c>
      <c r="H7" s="906">
        <f>正式项目!I9</f>
        <v>0</v>
      </c>
    </row>
    <row r="8" spans="1:9" ht="35.1" customHeight="1">
      <c r="A8" s="905" t="s">
        <v>74</v>
      </c>
      <c r="B8" s="905" t="s">
        <v>1054</v>
      </c>
      <c r="C8" s="905" t="e">
        <f>正式项目!#REF!-正式项目!#REF!+1</f>
        <v>#REF!</v>
      </c>
      <c r="D8" s="906">
        <f>正式项目!E14</f>
        <v>98571</v>
      </c>
      <c r="E8" s="906">
        <f>正式项目!F14</f>
        <v>57200</v>
      </c>
      <c r="F8" s="906">
        <f>正式项目!G14</f>
        <v>28000</v>
      </c>
      <c r="G8" s="906">
        <f>正式项目!H14</f>
        <v>28000</v>
      </c>
      <c r="H8" s="906">
        <f>正式项目!I14</f>
        <v>0</v>
      </c>
    </row>
    <row r="9" spans="1:9" s="893" customFormat="1" ht="35.1" customHeight="1">
      <c r="A9" s="905" t="s">
        <v>83</v>
      </c>
      <c r="B9" s="907" t="s">
        <v>1055</v>
      </c>
      <c r="C9" s="905" t="e">
        <f>正式项目!#REF!-正式项目!#REF!+1</f>
        <v>#REF!</v>
      </c>
      <c r="D9" s="906" t="e">
        <f>正式项目!#REF!</f>
        <v>#REF!</v>
      </c>
      <c r="E9" s="906" t="e">
        <f>正式项目!#REF!</f>
        <v>#REF!</v>
      </c>
      <c r="F9" s="906" t="e">
        <f>正式项目!#REF!</f>
        <v>#REF!</v>
      </c>
      <c r="G9" s="906" t="e">
        <f>正式项目!#REF!</f>
        <v>#REF!</v>
      </c>
      <c r="H9" s="906" t="e">
        <f>正式项目!#REF!</f>
        <v>#REF!</v>
      </c>
      <c r="I9" s="912"/>
    </row>
    <row r="10" spans="1:9" s="893" customFormat="1" ht="35.1" customHeight="1">
      <c r="A10" s="908" t="s">
        <v>1056</v>
      </c>
      <c r="B10" s="909" t="s">
        <v>1057</v>
      </c>
      <c r="C10" s="908" t="e">
        <f>正式项目!#REF!-正式项目!#REF!+1</f>
        <v>#REF!</v>
      </c>
      <c r="D10" s="910">
        <f>正式项目!E16</f>
        <v>52704</v>
      </c>
      <c r="E10" s="910">
        <f>正式项目!F16</f>
        <v>8000</v>
      </c>
      <c r="F10" s="910">
        <f>正式项目!G16</f>
        <v>37209</v>
      </c>
      <c r="G10" s="910">
        <f>正式项目!H16</f>
        <v>37209</v>
      </c>
      <c r="H10" s="910">
        <f>正式项目!I16</f>
        <v>0</v>
      </c>
      <c r="I10" s="912"/>
    </row>
    <row r="11" spans="1:9" s="893" customFormat="1" ht="35.1" customHeight="1">
      <c r="A11" s="900" t="s">
        <v>150</v>
      </c>
      <c r="B11" s="900" t="s">
        <v>1058</v>
      </c>
      <c r="C11" s="900" t="e">
        <f>C12+C13+C16</f>
        <v>#REF!</v>
      </c>
      <c r="D11" s="901">
        <f>正式项目!E28</f>
        <v>1399402</v>
      </c>
      <c r="E11" s="901">
        <f>正式项目!F28</f>
        <v>312703</v>
      </c>
      <c r="F11" s="901">
        <f>正式项目!G28</f>
        <v>325702</v>
      </c>
      <c r="G11" s="901">
        <f>正式项目!H28</f>
        <v>78100</v>
      </c>
      <c r="H11" s="901">
        <f>正式项目!I28</f>
        <v>247602</v>
      </c>
      <c r="I11" s="912"/>
    </row>
    <row r="12" spans="1:9" s="893" customFormat="1" ht="35.1" customHeight="1">
      <c r="A12" s="903" t="s">
        <v>29</v>
      </c>
      <c r="B12" s="911" t="s">
        <v>1059</v>
      </c>
      <c r="C12" s="903" t="e">
        <f>正式项目!#REF!-正式项目!#REF!+1</f>
        <v>#REF!</v>
      </c>
      <c r="D12" s="904" t="e">
        <f>正式项目!#REF!</f>
        <v>#REF!</v>
      </c>
      <c r="E12" s="904" t="e">
        <f>正式项目!#REF!</f>
        <v>#REF!</v>
      </c>
      <c r="F12" s="904" t="e">
        <f>正式项目!#REF!</f>
        <v>#REF!</v>
      </c>
      <c r="G12" s="904" t="e">
        <f>正式项目!#REF!</f>
        <v>#REF!</v>
      </c>
      <c r="H12" s="904" t="e">
        <f>正式项目!#REF!</f>
        <v>#REF!</v>
      </c>
      <c r="I12" s="912"/>
    </row>
    <row r="13" spans="1:9" s="893" customFormat="1" ht="35.1" customHeight="1">
      <c r="A13" s="905" t="s">
        <v>43</v>
      </c>
      <c r="B13" s="907" t="s">
        <v>1060</v>
      </c>
      <c r="C13" s="905" t="e">
        <f>C14+C15</f>
        <v>#REF!</v>
      </c>
      <c r="D13" s="906">
        <f>正式项目!E29</f>
        <v>934402</v>
      </c>
      <c r="E13" s="906">
        <f>正式项目!F29</f>
        <v>217884</v>
      </c>
      <c r="F13" s="906">
        <f>正式项目!G29</f>
        <v>225272</v>
      </c>
      <c r="G13" s="906">
        <f>正式项目!H29</f>
        <v>800</v>
      </c>
      <c r="H13" s="906">
        <f>正式项目!I29</f>
        <v>224472</v>
      </c>
      <c r="I13" s="912"/>
    </row>
    <row r="14" spans="1:9" ht="35.1" customHeight="1">
      <c r="A14" s="905" t="s">
        <v>153</v>
      </c>
      <c r="B14" s="905" t="s">
        <v>1061</v>
      </c>
      <c r="C14" s="905" t="e">
        <f>正式项目!#REF!-正式项目!#REF!+1</f>
        <v>#REF!</v>
      </c>
      <c r="D14" s="906">
        <f>正式项目!E30</f>
        <v>162000</v>
      </c>
      <c r="E14" s="906">
        <f>正式项目!F30</f>
        <v>41000</v>
      </c>
      <c r="F14" s="906">
        <f>正式项目!G30</f>
        <v>37200</v>
      </c>
      <c r="G14" s="906">
        <f>正式项目!H30</f>
        <v>0</v>
      </c>
      <c r="H14" s="906">
        <f>正式项目!I30</f>
        <v>37200</v>
      </c>
    </row>
    <row r="15" spans="1:9" s="893" customFormat="1" ht="35.1" customHeight="1">
      <c r="A15" s="905" t="s">
        <v>190</v>
      </c>
      <c r="B15" s="907" t="s">
        <v>1062</v>
      </c>
      <c r="C15" s="905" t="e">
        <f>正式项目!#REF!-正式项目!#REF!+1</f>
        <v>#REF!</v>
      </c>
      <c r="D15" s="906">
        <f>正式项目!E36</f>
        <v>772402</v>
      </c>
      <c r="E15" s="906">
        <f>正式项目!F36</f>
        <v>176884</v>
      </c>
      <c r="F15" s="906">
        <f>正式项目!G36</f>
        <v>188072</v>
      </c>
      <c r="G15" s="906">
        <f>正式项目!H36</f>
        <v>800</v>
      </c>
      <c r="H15" s="906">
        <f>正式项目!I36</f>
        <v>187272</v>
      </c>
      <c r="I15" s="912"/>
    </row>
    <row r="16" spans="1:9" s="893" customFormat="1" ht="35.1" customHeight="1">
      <c r="A16" s="905" t="s">
        <v>74</v>
      </c>
      <c r="B16" s="907" t="s">
        <v>1063</v>
      </c>
      <c r="C16" s="905" t="e">
        <f>正式项目!#REF!-正式项目!#REF!+1</f>
        <v>#REF!</v>
      </c>
      <c r="D16" s="906">
        <f>正式项目!E88</f>
        <v>465000</v>
      </c>
      <c r="E16" s="906">
        <f>正式项目!F88</f>
        <v>94819</v>
      </c>
      <c r="F16" s="906">
        <f>正式项目!G88</f>
        <v>100430</v>
      </c>
      <c r="G16" s="906">
        <f>正式项目!H88</f>
        <v>77300</v>
      </c>
      <c r="H16" s="906">
        <f>正式项目!I88</f>
        <v>23130</v>
      </c>
      <c r="I16" s="912"/>
    </row>
    <row r="17" spans="1:9" ht="35.1" customHeight="1">
      <c r="A17" s="905" t="s">
        <v>153</v>
      </c>
      <c r="B17" s="905" t="s">
        <v>1064</v>
      </c>
      <c r="C17" s="905">
        <v>10</v>
      </c>
      <c r="D17" s="906">
        <f>正式项目!E89</f>
        <v>430000</v>
      </c>
      <c r="E17" s="906">
        <f>正式项目!F89</f>
        <v>65000</v>
      </c>
      <c r="F17" s="906">
        <f>正式项目!G89</f>
        <v>98300</v>
      </c>
      <c r="G17" s="906">
        <f>正式项目!H89</f>
        <v>77300</v>
      </c>
      <c r="H17" s="906">
        <f>正式项目!I89</f>
        <v>21000</v>
      </c>
    </row>
    <row r="18" spans="1:9" s="893" customFormat="1" ht="35.1" customHeight="1">
      <c r="A18" s="905" t="s">
        <v>190</v>
      </c>
      <c r="B18" s="907" t="s">
        <v>1065</v>
      </c>
      <c r="C18" s="905">
        <v>22</v>
      </c>
      <c r="D18" s="906">
        <f>正式项目!E93</f>
        <v>35000</v>
      </c>
      <c r="E18" s="906">
        <f>正式项目!F93</f>
        <v>29819</v>
      </c>
      <c r="F18" s="906">
        <f>正式项目!G93</f>
        <v>2130</v>
      </c>
      <c r="G18" s="906">
        <f>正式项目!H93</f>
        <v>0</v>
      </c>
      <c r="H18" s="906">
        <f>正式项目!I93</f>
        <v>2130</v>
      </c>
      <c r="I18" s="912"/>
    </row>
    <row r="19" spans="1:9" s="893" customFormat="1" ht="35.1" customHeight="1">
      <c r="A19" s="900" t="s">
        <v>586</v>
      </c>
      <c r="B19" s="900" t="s">
        <v>1066</v>
      </c>
      <c r="C19" s="900" t="e">
        <f>C20+C21+C22</f>
        <v>#REF!</v>
      </c>
      <c r="D19" s="901">
        <f>正式项目!E95</f>
        <v>2027697.7199999997</v>
      </c>
      <c r="E19" s="901">
        <f>正式项目!F95</f>
        <v>642688.91999999993</v>
      </c>
      <c r="F19" s="901">
        <f>正式项目!G95</f>
        <v>631372</v>
      </c>
      <c r="G19" s="901">
        <f>正式项目!H95</f>
        <v>34516</v>
      </c>
      <c r="H19" s="901">
        <f>正式项目!I95</f>
        <v>596856</v>
      </c>
      <c r="I19" s="912"/>
    </row>
    <row r="20" spans="1:9" s="893" customFormat="1" ht="35.1" customHeight="1">
      <c r="A20" s="903" t="s">
        <v>29</v>
      </c>
      <c r="B20" s="911" t="s">
        <v>1067</v>
      </c>
      <c r="C20" s="903" t="e">
        <f>正式项目!#REF!-正式项目!#REF!+1</f>
        <v>#REF!</v>
      </c>
      <c r="D20" s="904">
        <f>正式项目!E96</f>
        <v>636719</v>
      </c>
      <c r="E20" s="904">
        <f>正式项目!F96</f>
        <v>151855</v>
      </c>
      <c r="F20" s="904">
        <f>正式项目!G96</f>
        <v>116499</v>
      </c>
      <c r="G20" s="904">
        <f>正式项目!H96</f>
        <v>1499</v>
      </c>
      <c r="H20" s="904">
        <f>正式项目!I96</f>
        <v>115000</v>
      </c>
      <c r="I20" s="912"/>
    </row>
    <row r="21" spans="1:9" s="893" customFormat="1" ht="35.1" customHeight="1">
      <c r="A21" s="905" t="s">
        <v>43</v>
      </c>
      <c r="B21" s="907" t="s">
        <v>1068</v>
      </c>
      <c r="C21" s="905" t="e">
        <f>正式项目!#REF!-正式项目!#REF!+1</f>
        <v>#REF!</v>
      </c>
      <c r="D21" s="906">
        <f>正式项目!E101</f>
        <v>151091.16</v>
      </c>
      <c r="E21" s="906">
        <f>正式项目!F101</f>
        <v>14500</v>
      </c>
      <c r="F21" s="906">
        <f>正式项目!G101</f>
        <v>73189</v>
      </c>
      <c r="G21" s="906">
        <f>正式项目!H101</f>
        <v>7386</v>
      </c>
      <c r="H21" s="906">
        <f>正式项目!I101</f>
        <v>65803</v>
      </c>
      <c r="I21" s="912"/>
    </row>
    <row r="22" spans="1:9" s="893" customFormat="1" ht="35.1" customHeight="1">
      <c r="A22" s="905" t="s">
        <v>74</v>
      </c>
      <c r="B22" s="907" t="s">
        <v>1069</v>
      </c>
      <c r="C22" s="905" t="e">
        <f>C23+C24+C25+C26</f>
        <v>#REF!</v>
      </c>
      <c r="D22" s="906">
        <f>正式项目!E110</f>
        <v>1239887.5599999998</v>
      </c>
      <c r="E22" s="906">
        <f>正式项目!F110</f>
        <v>476333.92</v>
      </c>
      <c r="F22" s="906">
        <f>正式项目!G110</f>
        <v>441684</v>
      </c>
      <c r="G22" s="906">
        <f>正式项目!H110</f>
        <v>25631</v>
      </c>
      <c r="H22" s="906">
        <f>正式项目!I110</f>
        <v>416053</v>
      </c>
      <c r="I22" s="912"/>
    </row>
    <row r="23" spans="1:9" ht="35.1" customHeight="1">
      <c r="A23" s="905" t="s">
        <v>153</v>
      </c>
      <c r="B23" s="905" t="s">
        <v>1070</v>
      </c>
      <c r="C23" s="905" t="e">
        <f>正式项目!#REF!-正式项目!#REF!+1</f>
        <v>#REF!</v>
      </c>
      <c r="D23" s="906" t="e">
        <f>正式项目!#REF!</f>
        <v>#REF!</v>
      </c>
      <c r="E23" s="906" t="e">
        <f>正式项目!#REF!</f>
        <v>#REF!</v>
      </c>
      <c r="F23" s="906" t="e">
        <f>正式项目!#REF!</f>
        <v>#REF!</v>
      </c>
      <c r="G23" s="906" t="e">
        <f>正式项目!#REF!</f>
        <v>#REF!</v>
      </c>
      <c r="H23" s="906" t="e">
        <f>正式项目!#REF!</f>
        <v>#REF!</v>
      </c>
    </row>
    <row r="24" spans="1:9" s="893" customFormat="1" ht="35.1" customHeight="1">
      <c r="A24" s="905" t="s">
        <v>190</v>
      </c>
      <c r="B24" s="907" t="s">
        <v>1071</v>
      </c>
      <c r="C24" s="905" t="e">
        <f>正式项目!#REF!-正式项目!#REF!+1</f>
        <v>#REF!</v>
      </c>
      <c r="D24" s="906">
        <f>正式项目!E111</f>
        <v>35430</v>
      </c>
      <c r="E24" s="906">
        <f>正式项目!F111</f>
        <v>2950</v>
      </c>
      <c r="F24" s="906">
        <f>正式项目!G111</f>
        <v>12901</v>
      </c>
      <c r="G24" s="906">
        <f>正式项目!H111</f>
        <v>12678</v>
      </c>
      <c r="H24" s="906">
        <f>正式项目!I111</f>
        <v>223</v>
      </c>
      <c r="I24" s="912"/>
    </row>
    <row r="25" spans="1:9" ht="35.1" customHeight="1">
      <c r="A25" s="905" t="s">
        <v>872</v>
      </c>
      <c r="B25" s="905" t="s">
        <v>1072</v>
      </c>
      <c r="C25" s="905" t="e">
        <f>正式项目!#REF!-正式项目!#REF!+1</f>
        <v>#REF!</v>
      </c>
      <c r="D25" s="906" t="e">
        <f>正式项目!#REF!</f>
        <v>#REF!</v>
      </c>
      <c r="E25" s="906" t="e">
        <f>正式项目!#REF!</f>
        <v>#REF!</v>
      </c>
      <c r="F25" s="906" t="e">
        <f>正式项目!#REF!</f>
        <v>#REF!</v>
      </c>
      <c r="G25" s="906" t="e">
        <f>正式项目!#REF!</f>
        <v>#REF!</v>
      </c>
      <c r="H25" s="906" t="e">
        <f>正式项目!#REF!</f>
        <v>#REF!</v>
      </c>
    </row>
    <row r="26" spans="1:9" ht="35.1" customHeight="1">
      <c r="A26" s="908" t="s">
        <v>1073</v>
      </c>
      <c r="B26" s="908" t="s">
        <v>1074</v>
      </c>
      <c r="C26" s="908" t="e">
        <f>正式项目!#REF!-正式项目!#REF!+1</f>
        <v>#REF!</v>
      </c>
      <c r="D26" s="910">
        <f>正式项目!E117</f>
        <v>1199891.3599999999</v>
      </c>
      <c r="E26" s="910">
        <f>正式项目!F117</f>
        <v>473012</v>
      </c>
      <c r="F26" s="910">
        <f>正式项目!G117</f>
        <v>425944</v>
      </c>
      <c r="G26" s="910">
        <f>正式项目!H117</f>
        <v>10194</v>
      </c>
      <c r="H26" s="910">
        <f>正式项目!I117</f>
        <v>415750</v>
      </c>
    </row>
    <row r="27" spans="1:9" ht="24" customHeight="1"/>
    <row r="28" spans="1:9" ht="24" customHeight="1"/>
    <row r="29" spans="1:9" s="894" customFormat="1">
      <c r="A29" s="895"/>
      <c r="B29" s="896"/>
      <c r="C29" s="895"/>
      <c r="D29" s="897"/>
      <c r="E29" s="897"/>
      <c r="F29" s="897"/>
      <c r="G29" s="897"/>
      <c r="H29" s="897"/>
      <c r="I29" s="898"/>
    </row>
    <row r="31" spans="1:9" s="894" customFormat="1">
      <c r="A31" s="895"/>
      <c r="B31" s="896"/>
      <c r="C31" s="895"/>
      <c r="D31" s="897"/>
      <c r="E31" s="897"/>
      <c r="F31" s="897"/>
      <c r="G31" s="897"/>
      <c r="H31" s="897"/>
      <c r="I31" s="898"/>
    </row>
    <row r="32" spans="1:9" s="894" customFormat="1">
      <c r="A32" s="895"/>
      <c r="B32" s="896"/>
      <c r="C32" s="895"/>
      <c r="D32" s="897"/>
      <c r="E32" s="897"/>
      <c r="F32" s="897"/>
      <c r="G32" s="897"/>
      <c r="H32" s="897"/>
      <c r="I32" s="898"/>
    </row>
    <row r="33" spans="1:9" s="894" customFormat="1">
      <c r="A33" s="895"/>
      <c r="B33" s="896"/>
      <c r="C33" s="895"/>
      <c r="D33" s="897"/>
      <c r="E33" s="897"/>
      <c r="F33" s="897"/>
      <c r="G33" s="897"/>
      <c r="H33" s="897"/>
      <c r="I33" s="898"/>
    </row>
    <row r="35" spans="1:9" s="894" customFormat="1">
      <c r="A35" s="895"/>
      <c r="B35" s="896"/>
      <c r="C35" s="895"/>
      <c r="D35" s="897"/>
      <c r="E35" s="897"/>
      <c r="F35" s="897"/>
      <c r="G35" s="897"/>
      <c r="H35" s="897"/>
      <c r="I35" s="898"/>
    </row>
  </sheetData>
  <mergeCells count="7">
    <mergeCell ref="A1:H1"/>
    <mergeCell ref="F2:H2"/>
    <mergeCell ref="A2:A3"/>
    <mergeCell ref="B2:B3"/>
    <mergeCell ref="C2:C3"/>
    <mergeCell ref="D2:D3"/>
    <mergeCell ref="E2:E3"/>
  </mergeCells>
  <phoneticPr fontId="47" type="noConversion"/>
  <printOptions horizontalCentered="1"/>
  <pageMargins left="0.71" right="0.71" top="0.75" bottom="0.75" header="0.31" footer="0.31"/>
  <pageSetup paperSize="8" orientation="portrait"/>
  <headerFooter scaleWithDoc="0" alignWithMargins="0"/>
</worksheet>
</file>

<file path=xl/worksheets/sheet5.xml><?xml version="1.0" encoding="utf-8"?>
<worksheet xmlns="http://schemas.openxmlformats.org/spreadsheetml/2006/main" xmlns:r="http://schemas.openxmlformats.org/officeDocument/2006/relationships">
  <dimension ref="A1:G14"/>
  <sheetViews>
    <sheetView workbookViewId="0">
      <pane xSplit="2" ySplit="4" topLeftCell="C5" activePane="bottomRight" state="frozen"/>
      <selection pane="topRight"/>
      <selection pane="bottomLeft"/>
      <selection pane="bottomRight" activeCell="M8" sqref="M8"/>
    </sheetView>
  </sheetViews>
  <sheetFormatPr defaultRowHeight="14.25"/>
  <cols>
    <col min="1" max="1" width="7.875" style="13" customWidth="1"/>
    <col min="2" max="2" width="16.625" style="886" customWidth="1"/>
    <col min="3" max="3" width="8.125" style="14" customWidth="1"/>
    <col min="4" max="4" width="11.25" style="14" customWidth="1"/>
    <col min="5" max="5" width="12" style="14" customWidth="1"/>
    <col min="6" max="6" width="11.75" style="13" customWidth="1"/>
    <col min="7" max="7" width="12.25" style="13" customWidth="1"/>
    <col min="8" max="16384" width="9" style="13"/>
  </cols>
  <sheetData>
    <row r="1" spans="1:7" ht="45.6" customHeight="1">
      <c r="A1" s="1138" t="s">
        <v>1078</v>
      </c>
      <c r="B1" s="1138"/>
      <c r="C1" s="1138"/>
      <c r="D1" s="1138"/>
      <c r="E1" s="1138"/>
      <c r="F1" s="1138"/>
      <c r="G1" s="1138"/>
    </row>
    <row r="2" spans="1:7" ht="30.75" customHeight="1">
      <c r="A2" s="1139"/>
      <c r="B2" s="1139"/>
      <c r="C2" s="23"/>
      <c r="D2" s="23"/>
      <c r="E2" s="23"/>
      <c r="F2" s="1140" t="s">
        <v>1045</v>
      </c>
      <c r="G2" s="1140"/>
    </row>
    <row r="3" spans="1:7" s="16" customFormat="1" ht="34.5" customHeight="1">
      <c r="A3" s="1141" t="s">
        <v>1</v>
      </c>
      <c r="B3" s="1141" t="s">
        <v>1079</v>
      </c>
      <c r="C3" s="1141" t="s">
        <v>1080</v>
      </c>
      <c r="D3" s="1141" t="s">
        <v>5</v>
      </c>
      <c r="E3" s="1141" t="s">
        <v>7</v>
      </c>
      <c r="F3" s="1141"/>
      <c r="G3" s="1141"/>
    </row>
    <row r="4" spans="1:7" s="16" customFormat="1" ht="34.5" customHeight="1">
      <c r="A4" s="1141"/>
      <c r="B4" s="1141"/>
      <c r="C4" s="1141"/>
      <c r="D4" s="1141"/>
      <c r="E4" s="480" t="s">
        <v>23</v>
      </c>
      <c r="F4" s="480" t="s">
        <v>24</v>
      </c>
      <c r="G4" s="480" t="s">
        <v>25</v>
      </c>
    </row>
    <row r="5" spans="1:7" s="887" customFormat="1" ht="39" customHeight="1">
      <c r="A5" s="1142" t="s">
        <v>23</v>
      </c>
      <c r="B5" s="1142"/>
      <c r="C5" s="506" t="e">
        <f>SUM(C6:C13)</f>
        <v>#REF!</v>
      </c>
      <c r="D5" s="506" t="e">
        <f>SUM(D6:D13)</f>
        <v>#REF!</v>
      </c>
      <c r="E5" s="506" t="e">
        <f>SUM(E6:E13)</f>
        <v>#REF!</v>
      </c>
      <c r="F5" s="506" t="e">
        <f>SUM(F6:F13)</f>
        <v>#REF!</v>
      </c>
      <c r="G5" s="506" t="e">
        <f>SUM(G6:G13)</f>
        <v>#REF!</v>
      </c>
    </row>
    <row r="6" spans="1:7" ht="39" customHeight="1">
      <c r="A6" s="53" t="s">
        <v>27</v>
      </c>
      <c r="B6" s="84" t="s">
        <v>1081</v>
      </c>
      <c r="C6" s="53" t="e">
        <f>SUMIF(正式项目!#REF!,"1",正式项目!#REF!)</f>
        <v>#REF!</v>
      </c>
      <c r="D6" s="53" t="e">
        <f>SUMIF(正式项目!#REF!,"1",正式项目!E8:E121)</f>
        <v>#REF!</v>
      </c>
      <c r="E6" s="506" t="e">
        <f>SUMIF(正式项目!#REF!,"1",正式项目!G8:G121)</f>
        <v>#REF!</v>
      </c>
      <c r="F6" s="53" t="e">
        <f>SUMIF(正式项目!#REF!,"1",正式项目!H8:H121)</f>
        <v>#REF!</v>
      </c>
      <c r="G6" s="53" t="e">
        <f>SUMIF(正式项目!#REF!,"1",正式项目!I8:I121)</f>
        <v>#REF!</v>
      </c>
    </row>
    <row r="7" spans="1:7" ht="39" customHeight="1">
      <c r="A7" s="53" t="s">
        <v>150</v>
      </c>
      <c r="B7" s="84" t="s">
        <v>1082</v>
      </c>
      <c r="C7" s="53" t="e">
        <f>SUMIF(正式项目!#REF!,"2",正式项目!#REF!)/2</f>
        <v>#REF!</v>
      </c>
      <c r="D7" s="53" t="e">
        <f>SUMIF(正式项目!#REF!,"2",正式项目!E8:E121)</f>
        <v>#REF!</v>
      </c>
      <c r="E7" s="506" t="e">
        <f>SUMIF(正式项目!#REF!,"2",正式项目!G8:G121)</f>
        <v>#REF!</v>
      </c>
      <c r="F7" s="53" t="e">
        <f>SUMIF(正式项目!#REF!,"2",正式项目!H8:H121)</f>
        <v>#REF!</v>
      </c>
      <c r="G7" s="53" t="e">
        <f>SUMIF(正式项目!#REF!,"2",正式项目!I8:I121)</f>
        <v>#REF!</v>
      </c>
    </row>
    <row r="8" spans="1:7" ht="39" customHeight="1">
      <c r="A8" s="53" t="s">
        <v>586</v>
      </c>
      <c r="B8" s="84" t="s">
        <v>1083</v>
      </c>
      <c r="C8" s="53" t="e">
        <f>SUMIF(正式项目!#REF!,"3",正式项目!#REF!)/3</f>
        <v>#REF!</v>
      </c>
      <c r="D8" s="53" t="e">
        <f>SUMIF(正式项目!#REF!,"3",正式项目!E8:E121)</f>
        <v>#REF!</v>
      </c>
      <c r="E8" s="506" t="e">
        <f>SUMIF(正式项目!#REF!,"3",正式项目!G8:G121)</f>
        <v>#REF!</v>
      </c>
      <c r="F8" s="53" t="e">
        <f>SUMIF(正式项目!#REF!,"3",正式项目!H8:H121)</f>
        <v>#REF!</v>
      </c>
      <c r="G8" s="53" t="e">
        <f>SUMIF(正式项目!#REF!,"3",正式项目!I8:I121)</f>
        <v>#REF!</v>
      </c>
    </row>
    <row r="9" spans="1:7" ht="39" customHeight="1">
      <c r="A9" s="53" t="s">
        <v>1084</v>
      </c>
      <c r="B9" s="84" t="s">
        <v>1085</v>
      </c>
      <c r="C9" s="53" t="e">
        <f>SUMIF(正式项目!#REF!,"4",正式项目!#REF!)/4</f>
        <v>#REF!</v>
      </c>
      <c r="D9" s="53" t="e">
        <f>SUMIF(正式项目!#REF!,"4",正式项目!E8:E121)</f>
        <v>#REF!</v>
      </c>
      <c r="E9" s="506" t="e">
        <f>SUMIF(正式项目!#REF!,"4",正式项目!G8:G121)</f>
        <v>#REF!</v>
      </c>
      <c r="F9" s="53" t="e">
        <f>SUMIF(正式项目!#REF!,"4",正式项目!H8:H121)</f>
        <v>#REF!</v>
      </c>
      <c r="G9" s="53" t="e">
        <f>SUMIF(正式项目!#REF!,"4",正式项目!I8:I121)</f>
        <v>#REF!</v>
      </c>
    </row>
    <row r="10" spans="1:7" ht="39" customHeight="1">
      <c r="A10" s="53" t="s">
        <v>1086</v>
      </c>
      <c r="B10" s="84" t="s">
        <v>1087</v>
      </c>
      <c r="C10" s="53" t="e">
        <f>SUMIF(正式项目!#REF!,"5",正式项目!#REF!)/5</f>
        <v>#REF!</v>
      </c>
      <c r="D10" s="53" t="e">
        <f>SUMIF(正式项目!#REF!,"5",正式项目!E8:E121)</f>
        <v>#REF!</v>
      </c>
      <c r="E10" s="506" t="e">
        <f>SUMIF(正式项目!#REF!,"5",正式项目!G8:G121)</f>
        <v>#REF!</v>
      </c>
      <c r="F10" s="53" t="e">
        <f>SUMIF(正式项目!#REF!,"5",正式项目!H8:H121)</f>
        <v>#REF!</v>
      </c>
      <c r="G10" s="53" t="e">
        <f>SUMIF(正式项目!#REF!,"5",正式项目!I8:I121)</f>
        <v>#REF!</v>
      </c>
    </row>
    <row r="11" spans="1:7" ht="39" customHeight="1">
      <c r="A11" s="53" t="s">
        <v>1088</v>
      </c>
      <c r="B11" s="84" t="s">
        <v>1089</v>
      </c>
      <c r="C11" s="53" t="e">
        <f>SUMIF(正式项目!#REF!,"6",正式项目!#REF!)/6</f>
        <v>#REF!</v>
      </c>
      <c r="D11" s="53" t="e">
        <f>SUMIF(正式项目!#REF!,"6",正式项目!E8:E121)</f>
        <v>#REF!</v>
      </c>
      <c r="E11" s="506" t="e">
        <f>SUMIF(正式项目!#REF!,"6",正式项目!G8:G121)</f>
        <v>#REF!</v>
      </c>
      <c r="F11" s="53" t="e">
        <f>SUMIF(正式项目!#REF!,"6",正式项目!H8:H121)</f>
        <v>#REF!</v>
      </c>
      <c r="G11" s="53" t="e">
        <f>SUMIF(正式项目!#REF!,"6",正式项目!I8:I121)</f>
        <v>#REF!</v>
      </c>
    </row>
    <row r="12" spans="1:7" ht="39" customHeight="1">
      <c r="A12" s="53" t="s">
        <v>1090</v>
      </c>
      <c r="B12" s="84" t="s">
        <v>1091</v>
      </c>
      <c r="C12" s="53" t="e">
        <f>SUMIF(正式项目!#REF!,"7",正式项目!#REF!)/7</f>
        <v>#REF!</v>
      </c>
      <c r="D12" s="53" t="e">
        <f>SUMIF(正式项目!#REF!,"7",正式项目!E8:E121)</f>
        <v>#REF!</v>
      </c>
      <c r="E12" s="506" t="e">
        <f>SUMIF(正式项目!#REF!,"7",正式项目!G8:G121)</f>
        <v>#REF!</v>
      </c>
      <c r="F12" s="53" t="e">
        <f>SUMIF(正式项目!#REF!,"7",正式项目!H8:H121)</f>
        <v>#REF!</v>
      </c>
      <c r="G12" s="53" t="e">
        <f>SUMIF(正式项目!#REF!,"7",正式项目!I8:I121)</f>
        <v>#REF!</v>
      </c>
    </row>
    <row r="13" spans="1:7" ht="39" customHeight="1">
      <c r="A13" s="53" t="s">
        <v>1092</v>
      </c>
      <c r="B13" s="84" t="s">
        <v>1093</v>
      </c>
      <c r="C13" s="53" t="e">
        <f>SUMIF(正式项目!#REF!,"8",正式项目!#REF!)/8</f>
        <v>#REF!</v>
      </c>
      <c r="D13" s="53" t="e">
        <f>SUMIF(正式项目!#REF!,"8",正式项目!E8:E121)</f>
        <v>#REF!</v>
      </c>
      <c r="E13" s="506" t="e">
        <f>SUMIF(正式项目!#REF!,"8",正式项目!G8:G121)</f>
        <v>#REF!</v>
      </c>
      <c r="F13" s="53" t="e">
        <f>SUMIF(正式项目!#REF!,"8",正式项目!H8:H121)</f>
        <v>#REF!</v>
      </c>
      <c r="G13" s="53" t="e">
        <f>SUMIF(正式项目!#REF!,"8",正式项目!I8:I121)</f>
        <v>#REF!</v>
      </c>
    </row>
    <row r="14" spans="1:7" ht="41.25" customHeight="1">
      <c r="A14" s="1143" t="s">
        <v>1094</v>
      </c>
      <c r="B14" s="1143"/>
      <c r="C14" s="1143"/>
      <c r="D14" s="1143"/>
      <c r="E14" s="1143"/>
      <c r="F14" s="1143"/>
      <c r="G14" s="1143"/>
    </row>
  </sheetData>
  <mergeCells count="10">
    <mergeCell ref="A14:G14"/>
    <mergeCell ref="A3:A4"/>
    <mergeCell ref="B3:B4"/>
    <mergeCell ref="C3:C4"/>
    <mergeCell ref="D3:D4"/>
    <mergeCell ref="A1:G1"/>
    <mergeCell ref="A2:B2"/>
    <mergeCell ref="F2:G2"/>
    <mergeCell ref="E3:G3"/>
    <mergeCell ref="A5:B5"/>
  </mergeCells>
  <phoneticPr fontId="47" type="noConversion"/>
  <pageMargins left="0.7" right="0.7" top="0.75" bottom="0.75" header="0.3" footer="0.3"/>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dimension ref="A1:M14"/>
  <sheetViews>
    <sheetView workbookViewId="0">
      <selection activeCell="M11" activeCellId="3" sqref="P11 M5 M8 M11"/>
    </sheetView>
  </sheetViews>
  <sheetFormatPr defaultColWidth="8.75" defaultRowHeight="14.25"/>
  <cols>
    <col min="1" max="1" width="6.5" style="888" customWidth="1"/>
    <col min="2" max="2" width="8.75" style="888"/>
    <col min="3" max="3" width="1.125" style="888" customWidth="1"/>
    <col min="4" max="4" width="10.5" style="888" customWidth="1"/>
    <col min="5" max="5" width="10.25" style="888" customWidth="1"/>
    <col min="6" max="6" width="10.5" style="888" customWidth="1"/>
    <col min="7" max="8" width="11.125" style="888" customWidth="1"/>
    <col min="9" max="9" width="10.5" style="888" customWidth="1"/>
    <col min="10" max="10" width="10.875" style="888" customWidth="1"/>
    <col min="11" max="11" width="11.125" style="888" customWidth="1"/>
    <col min="12" max="12" width="10.25" style="888" customWidth="1"/>
    <col min="13" max="16384" width="8.75" style="888"/>
  </cols>
  <sheetData>
    <row r="1" spans="1:13" ht="31.5" customHeight="1">
      <c r="A1" s="1147" t="s">
        <v>1095</v>
      </c>
      <c r="B1" s="1147"/>
      <c r="C1" s="1147"/>
      <c r="D1" s="1147"/>
      <c r="E1" s="1147"/>
      <c r="F1" s="1147"/>
      <c r="G1" s="1147"/>
      <c r="H1" s="1147"/>
      <c r="I1" s="1147"/>
      <c r="J1" s="1147"/>
      <c r="K1" s="1147"/>
      <c r="L1" s="1147"/>
      <c r="M1" s="1147"/>
    </row>
    <row r="2" spans="1:13" ht="24" customHeight="1">
      <c r="A2" s="1148"/>
      <c r="B2" s="1148"/>
      <c r="C2" s="1148"/>
      <c r="D2" s="1148"/>
      <c r="E2" s="889"/>
      <c r="F2" s="889"/>
      <c r="G2" s="1149" t="s">
        <v>1096</v>
      </c>
      <c r="H2" s="1149"/>
      <c r="I2" s="1149"/>
      <c r="J2" s="1149"/>
      <c r="K2" s="1149"/>
      <c r="L2" s="1149"/>
      <c r="M2" s="1149"/>
    </row>
    <row r="3" spans="1:13" ht="24" customHeight="1">
      <c r="A3" s="1150" t="s">
        <v>1</v>
      </c>
      <c r="B3" s="1150"/>
      <c r="C3" s="1150"/>
      <c r="D3" s="1150"/>
      <c r="E3" s="1146" t="s">
        <v>1081</v>
      </c>
      <c r="F3" s="1146" t="s">
        <v>1097</v>
      </c>
      <c r="G3" s="1152" t="s">
        <v>1098</v>
      </c>
      <c r="H3" s="1146" t="s">
        <v>1099</v>
      </c>
      <c r="I3" s="1146" t="s">
        <v>1100</v>
      </c>
      <c r="J3" s="1146" t="s">
        <v>1101</v>
      </c>
      <c r="K3" s="1146" t="s">
        <v>1102</v>
      </c>
      <c r="L3" s="1146" t="s">
        <v>1103</v>
      </c>
      <c r="M3" s="1146" t="s">
        <v>1104</v>
      </c>
    </row>
    <row r="4" spans="1:13" ht="21.75" customHeight="1">
      <c r="A4" s="1151" t="s">
        <v>1105</v>
      </c>
      <c r="B4" s="1151"/>
      <c r="C4" s="1151"/>
      <c r="D4" s="1151"/>
      <c r="E4" s="1146"/>
      <c r="F4" s="1146"/>
      <c r="G4" s="1151"/>
      <c r="H4" s="1146"/>
      <c r="I4" s="1146"/>
      <c r="J4" s="1146"/>
      <c r="K4" s="1146"/>
      <c r="L4" s="1146"/>
      <c r="M4" s="1146"/>
    </row>
    <row r="5" spans="1:13" ht="35.25" customHeight="1">
      <c r="A5" s="1146" t="s">
        <v>27</v>
      </c>
      <c r="B5" s="1144" t="s">
        <v>1051</v>
      </c>
      <c r="C5" s="1144"/>
      <c r="D5" s="508" t="s">
        <v>1080</v>
      </c>
      <c r="E5" s="53" t="e">
        <f>SUMIF(正式项目!#REF!,"1",正式项目!#REF!)</f>
        <v>#REF!</v>
      </c>
      <c r="F5" s="53" t="e">
        <f>SUMIF(正式项目!#REF!,"2",正式项目!#REF!)/2</f>
        <v>#REF!</v>
      </c>
      <c r="G5" s="53" t="e">
        <f>SUMIF(正式项目!#REF!,"3",正式项目!#REF!)/3</f>
        <v>#REF!</v>
      </c>
      <c r="H5" s="53" t="e">
        <f>SUMIF(正式项目!#REF!,"4",正式项目!#REF!)/4</f>
        <v>#REF!</v>
      </c>
      <c r="I5" s="53" t="e">
        <f>SUMIF(正式项目!#REF!,"5",正式项目!#REF!)/5</f>
        <v>#REF!</v>
      </c>
      <c r="J5" s="53" t="e">
        <f>SUMIF(正式项目!#REF!,"6",正式项目!#REF!)/6</f>
        <v>#REF!</v>
      </c>
      <c r="K5" s="53" t="e">
        <f>SUMIF(正式项目!#REF!,"7",正式项目!#REF!)/7</f>
        <v>#REF!</v>
      </c>
      <c r="L5" s="53" t="e">
        <f>SUMIF(正式项目!#REF!,"8",正式项目!#REF!)/8</f>
        <v>#REF!</v>
      </c>
      <c r="M5" s="506" t="e">
        <f t="shared" ref="M5:M13" si="0">E5+F5+G5+H5+I5+J5+K5+L5</f>
        <v>#REF!</v>
      </c>
    </row>
    <row r="6" spans="1:13" ht="35.25" customHeight="1">
      <c r="A6" s="1146"/>
      <c r="B6" s="1144"/>
      <c r="C6" s="1144"/>
      <c r="D6" s="508" t="s">
        <v>5</v>
      </c>
      <c r="E6" s="890" t="e">
        <f>SUMIF(正式项目!#REF!,"1",正式项目!E8:E20)/10000</f>
        <v>#REF!</v>
      </c>
      <c r="F6" s="890" t="e">
        <f>SUMIF(正式项目!#REF!,"2",正式项目!E8:E20)/10000</f>
        <v>#REF!</v>
      </c>
      <c r="G6" s="890" t="e">
        <f>SUMIF(正式项目!#REF!,"3",正式项目!E8:E20)/10000</f>
        <v>#REF!</v>
      </c>
      <c r="H6" s="890" t="e">
        <f>SUMIF(正式项目!#REF!,"4",正式项目!E8:E20)/10000</f>
        <v>#REF!</v>
      </c>
      <c r="I6" s="890" t="e">
        <f>SUMIF(正式项目!#REF!,"5",正式项目!E8:E20)/10000</f>
        <v>#REF!</v>
      </c>
      <c r="J6" s="890" t="e">
        <f>SUMIF(正式项目!#REF!,"6",正式项目!E8:E20)/10000</f>
        <v>#REF!</v>
      </c>
      <c r="K6" s="890" t="e">
        <f>SUMIF(正式项目!#REF!,"7",正式项目!E8:E20)/10000</f>
        <v>#REF!</v>
      </c>
      <c r="L6" s="890" t="e">
        <f>SUMIF(正式项目!#REF!,"8",正式项目!E8:E20)/10000</f>
        <v>#REF!</v>
      </c>
      <c r="M6" s="506" t="e">
        <f t="shared" si="0"/>
        <v>#REF!</v>
      </c>
    </row>
    <row r="7" spans="1:13" ht="35.25" customHeight="1">
      <c r="A7" s="1146"/>
      <c r="B7" s="1144"/>
      <c r="C7" s="1144"/>
      <c r="D7" s="508" t="s">
        <v>1106</v>
      </c>
      <c r="E7" s="890" t="e">
        <f>SUMIF(正式项目!#REF!,"1",正式项目!G8:G20)/10000</f>
        <v>#REF!</v>
      </c>
      <c r="F7" s="891" t="e">
        <f>SUMIF(正式项目!#REF!,"2",正式项目!G8:G20)/10000</f>
        <v>#REF!</v>
      </c>
      <c r="G7" s="891" t="e">
        <f>SUMIF(正式项目!#REF!,"3",正式项目!G8:G20)/10000</f>
        <v>#REF!</v>
      </c>
      <c r="H7" s="891" t="e">
        <f>SUMIF(正式项目!#REF!,"4",正式项目!G8:G20)/10000</f>
        <v>#REF!</v>
      </c>
      <c r="I7" s="891" t="e">
        <f>SUMIF(正式项目!#REF!,"5",正式项目!G8:G20)/10000</f>
        <v>#REF!</v>
      </c>
      <c r="J7" s="891" t="e">
        <f>SUMIF(正式项目!#REF!,"6",正式项目!G8:G20)/10000</f>
        <v>#REF!</v>
      </c>
      <c r="K7" s="891" t="e">
        <f>SUMIF(正式项目!#REF!,"7",正式项目!G8:G20)/10000</f>
        <v>#REF!</v>
      </c>
      <c r="L7" s="891" t="e">
        <f>SUMIF(正式项目!#REF!,"8",正式项目!G8:G20)/10000</f>
        <v>#REF!</v>
      </c>
      <c r="M7" s="506" t="e">
        <f t="shared" si="0"/>
        <v>#REF!</v>
      </c>
    </row>
    <row r="8" spans="1:13" ht="35.25" customHeight="1">
      <c r="A8" s="1146" t="s">
        <v>150</v>
      </c>
      <c r="B8" s="1144" t="s">
        <v>1058</v>
      </c>
      <c r="C8" s="1144"/>
      <c r="D8" s="508" t="s">
        <v>1080</v>
      </c>
      <c r="E8" s="53" t="e">
        <f>SUMIF(正式项目!#REF!,"1",正式项目!#REF!)</f>
        <v>#REF!</v>
      </c>
      <c r="F8" s="892" t="e">
        <f>SUMIF(正式项目!#REF!,"2",正式项目!#REF!)/2</f>
        <v>#REF!</v>
      </c>
      <c r="G8" s="892" t="e">
        <f>SUMIF(正式项目!#REF!,"3",正式项目!#REF!)/3</f>
        <v>#REF!</v>
      </c>
      <c r="H8" s="892" t="e">
        <f>SUMIF(正式项目!#REF!,"4",正式项目!#REF!)/4</f>
        <v>#REF!</v>
      </c>
      <c r="I8" s="892" t="e">
        <f>SUMIF(正式项目!#REF!,"5",正式项目!#REF!)/5</f>
        <v>#REF!</v>
      </c>
      <c r="J8" s="892" t="e">
        <f>SUMIF(正式项目!#REF!,"6",正式项目!#REF!)/6</f>
        <v>#REF!</v>
      </c>
      <c r="K8" s="892" t="e">
        <f>SUMIF(正式项目!#REF!,"7",正式项目!#REF!)/7</f>
        <v>#REF!</v>
      </c>
      <c r="L8" s="892" t="e">
        <f>SUMIF(正式项目!#REF!,"8",正式项目!#REF!)/8</f>
        <v>#REF!</v>
      </c>
      <c r="M8" s="506" t="e">
        <f t="shared" si="0"/>
        <v>#REF!</v>
      </c>
    </row>
    <row r="9" spans="1:13" ht="35.25" customHeight="1">
      <c r="A9" s="1146"/>
      <c r="B9" s="1144"/>
      <c r="C9" s="1144"/>
      <c r="D9" s="508" t="s">
        <v>5</v>
      </c>
      <c r="E9" s="890" t="e">
        <f>SUMIF(正式项目!#REF!,"1",正式项目!E29:E94)/10000</f>
        <v>#REF!</v>
      </c>
      <c r="F9" s="890" t="e">
        <f>SUMIF(正式项目!#REF!,"2",正式项目!E29:E94)/10000</f>
        <v>#REF!</v>
      </c>
      <c r="G9" s="890" t="e">
        <f>SUMIF(正式项目!#REF!,"3",正式项目!E29:E94)/10000</f>
        <v>#REF!</v>
      </c>
      <c r="H9" s="890" t="e">
        <f>SUMIF(正式项目!#REF!,"4",正式项目!E29:E94)/10000</f>
        <v>#REF!</v>
      </c>
      <c r="I9" s="890" t="e">
        <f>SUMIF(正式项目!#REF!,"5",正式项目!E29:E94)/10000</f>
        <v>#REF!</v>
      </c>
      <c r="J9" s="890" t="e">
        <f>SUMIF(正式项目!#REF!,"6",正式项目!E29:E94)/10000</f>
        <v>#REF!</v>
      </c>
      <c r="K9" s="890" t="e">
        <f>SUMIF(正式项目!#REF!,"7",正式项目!E29:E94)/10000</f>
        <v>#REF!</v>
      </c>
      <c r="L9" s="890" t="e">
        <f>SUMIF(正式项目!#REF!,"8",正式项目!E29:E94)/10000</f>
        <v>#REF!</v>
      </c>
      <c r="M9" s="506" t="e">
        <f t="shared" si="0"/>
        <v>#REF!</v>
      </c>
    </row>
    <row r="10" spans="1:13" ht="35.25" customHeight="1">
      <c r="A10" s="1146"/>
      <c r="B10" s="1144"/>
      <c r="C10" s="1144"/>
      <c r="D10" s="508" t="s">
        <v>1106</v>
      </c>
      <c r="E10" s="890" t="e">
        <f>SUMIF(正式项目!#REF!,"1",正式项目!G29:G94)/10000</f>
        <v>#REF!</v>
      </c>
      <c r="F10" s="891" t="e">
        <f>SUMIF(正式项目!#REF!,"2",正式项目!G29:G94)/10000</f>
        <v>#REF!</v>
      </c>
      <c r="G10" s="891" t="e">
        <f>SUMIF(正式项目!#REF!,"3",正式项目!G29:G94)/10000</f>
        <v>#REF!</v>
      </c>
      <c r="H10" s="891" t="e">
        <f>SUMIF(正式项目!#REF!,"4",正式项目!G29:G94)/10000</f>
        <v>#REF!</v>
      </c>
      <c r="I10" s="891" t="e">
        <f>SUMIF(正式项目!#REF!,"5",正式项目!G29:G94)/10000</f>
        <v>#REF!</v>
      </c>
      <c r="J10" s="891" t="e">
        <f>SUMIF(正式项目!#REF!,"6",正式项目!G29:G94)/10000</f>
        <v>#REF!</v>
      </c>
      <c r="K10" s="891" t="e">
        <f>SUMIF(正式项目!#REF!,"7",正式项目!G29:G94)/10000</f>
        <v>#REF!</v>
      </c>
      <c r="L10" s="891" t="e">
        <f>SUMIF(正式项目!#REF!,"8",正式项目!G29:G94)/10000</f>
        <v>#REF!</v>
      </c>
      <c r="M10" s="506" t="e">
        <f t="shared" si="0"/>
        <v>#REF!</v>
      </c>
    </row>
    <row r="11" spans="1:13" ht="35.25" customHeight="1">
      <c r="A11" s="1146" t="s">
        <v>586</v>
      </c>
      <c r="B11" s="1144" t="s">
        <v>1066</v>
      </c>
      <c r="C11" s="1144"/>
      <c r="D11" s="508" t="s">
        <v>1080</v>
      </c>
      <c r="E11" s="53" t="e">
        <f>SUMIF(正式项目!#REF!,"1",正式项目!#REF!)</f>
        <v>#REF!</v>
      </c>
      <c r="F11" s="892" t="e">
        <f>SUMIF(正式项目!#REF!,"2",正式项目!#REF!)/2</f>
        <v>#REF!</v>
      </c>
      <c r="G11" s="892" t="e">
        <f>SUMIF(正式项目!#REF!,"3",正式项目!#REF!)/3</f>
        <v>#REF!</v>
      </c>
      <c r="H11" s="892" t="e">
        <f>SUMIF(正式项目!#REF!,"4",正式项目!#REF!)/4</f>
        <v>#REF!</v>
      </c>
      <c r="I11" s="892" t="e">
        <f>SUMIF(正式项目!#REF!,"5",正式项目!#REF!)/5</f>
        <v>#REF!</v>
      </c>
      <c r="J11" s="892" t="e">
        <f>SUMIF(正式项目!#REF!,"6",正式项目!#REF!)/6</f>
        <v>#REF!</v>
      </c>
      <c r="K11" s="892" t="e">
        <f>SUMIF(正式项目!#REF!,"7",正式项目!#REF!)/7</f>
        <v>#REF!</v>
      </c>
      <c r="L11" s="892" t="e">
        <f>SUMIF(正式项目!#REF!,"8",正式项目!#REF!)/8</f>
        <v>#REF!</v>
      </c>
      <c r="M11" s="506" t="e">
        <f t="shared" si="0"/>
        <v>#REF!</v>
      </c>
    </row>
    <row r="12" spans="1:13" ht="35.25" customHeight="1">
      <c r="A12" s="1146"/>
      <c r="B12" s="1144"/>
      <c r="C12" s="1144"/>
      <c r="D12" s="508" t="s">
        <v>5</v>
      </c>
      <c r="E12" s="890" t="e">
        <f>SUMIF(正式项目!#REF!,"1",正式项目!E97:E121)/10000</f>
        <v>#REF!</v>
      </c>
      <c r="F12" s="891" t="e">
        <f>SUMIF(正式项目!#REF!,"2",正式项目!E97:E121)/10000</f>
        <v>#REF!</v>
      </c>
      <c r="G12" s="891" t="e">
        <f>SUMIF(正式项目!#REF!,"3",正式项目!E97:E121)/10000</f>
        <v>#REF!</v>
      </c>
      <c r="H12" s="891" t="e">
        <f>SUMIF(正式项目!#REF!,"4",正式项目!E97:E121)/10000</f>
        <v>#REF!</v>
      </c>
      <c r="I12" s="891" t="e">
        <f>SUMIF(正式项目!#REF!,"5",正式项目!E97:E121)/10000</f>
        <v>#REF!</v>
      </c>
      <c r="J12" s="891" t="e">
        <f>SUMIF(正式项目!#REF!,"6",正式项目!E97:E121)/10000</f>
        <v>#REF!</v>
      </c>
      <c r="K12" s="891" t="e">
        <f>SUMIF(正式项目!#REF!,"7",正式项目!E97:E121)/10000</f>
        <v>#REF!</v>
      </c>
      <c r="L12" s="891" t="e">
        <f>SUMIF(正式项目!#REF!,"8",正式项目!E97:E121)/10000</f>
        <v>#REF!</v>
      </c>
      <c r="M12" s="506" t="e">
        <f t="shared" si="0"/>
        <v>#REF!</v>
      </c>
    </row>
    <row r="13" spans="1:13" ht="35.25" customHeight="1">
      <c r="A13" s="1146"/>
      <c r="B13" s="1144"/>
      <c r="C13" s="1144"/>
      <c r="D13" s="508" t="s">
        <v>1106</v>
      </c>
      <c r="E13" s="890" t="e">
        <f>SUMIF(正式项目!#REF!,"1",正式项目!G97:G121)/10000</f>
        <v>#REF!</v>
      </c>
      <c r="F13" s="891" t="e">
        <f>SUMIF(正式项目!#REF!,"2",正式项目!G97:G121)/10000</f>
        <v>#REF!</v>
      </c>
      <c r="G13" s="891" t="e">
        <f>SUMIF(正式项目!#REF!,"3",正式项目!G97:G121)/10000</f>
        <v>#REF!</v>
      </c>
      <c r="H13" s="891" t="e">
        <f>SUMIF(正式项目!#REF!,"4",正式项目!G97:G121)/10000</f>
        <v>#REF!</v>
      </c>
      <c r="I13" s="891" t="e">
        <f>SUMIF(正式项目!#REF!,"5",正式项目!G97:G121)/10000</f>
        <v>#REF!</v>
      </c>
      <c r="J13" s="891" t="e">
        <f>SUMIF(正式项目!#REF!,"6",正式项目!G97:G121)/10000</f>
        <v>#REF!</v>
      </c>
      <c r="K13" s="891" t="e">
        <f>SUMIF(正式项目!#REF!,"7",正式项目!G97:G121)/10000</f>
        <v>#REF!</v>
      </c>
      <c r="L13" s="891" t="e">
        <f>SUMIF(正式项目!#REF!,"8",正式项目!G97:G121)/10000</f>
        <v>#REF!</v>
      </c>
      <c r="M13" s="506" t="e">
        <f t="shared" si="0"/>
        <v>#REF!</v>
      </c>
    </row>
    <row r="14" spans="1:13" ht="20.25" customHeight="1">
      <c r="A14" s="1145" t="s">
        <v>1107</v>
      </c>
      <c r="B14" s="1145"/>
      <c r="C14" s="1145"/>
      <c r="D14" s="1145"/>
      <c r="E14" s="1145"/>
      <c r="F14" s="1145"/>
      <c r="G14" s="1145"/>
      <c r="H14" s="1145"/>
      <c r="I14" s="1145"/>
      <c r="J14" s="1145"/>
      <c r="K14" s="1145"/>
      <c r="L14" s="1145"/>
    </row>
  </sheetData>
  <mergeCells count="22">
    <mergeCell ref="J3:J4"/>
    <mergeCell ref="A1:M1"/>
    <mergeCell ref="A2:B2"/>
    <mergeCell ref="C2:D2"/>
    <mergeCell ref="G2:M2"/>
    <mergeCell ref="A3:D3"/>
    <mergeCell ref="A4:D4"/>
    <mergeCell ref="K3:K4"/>
    <mergeCell ref="L3:L4"/>
    <mergeCell ref="M3:M4"/>
    <mergeCell ref="E3:E4"/>
    <mergeCell ref="F3:F4"/>
    <mergeCell ref="G3:G4"/>
    <mergeCell ref="H3:H4"/>
    <mergeCell ref="I3:I4"/>
    <mergeCell ref="B11:C13"/>
    <mergeCell ref="B8:C10"/>
    <mergeCell ref="B5:C7"/>
    <mergeCell ref="A14:L14"/>
    <mergeCell ref="A5:A7"/>
    <mergeCell ref="A8:A10"/>
    <mergeCell ref="A11:A13"/>
  </mergeCells>
  <phoneticPr fontId="47" type="noConversion"/>
  <pageMargins left="0.7" right="0.7" top="0.75" bottom="0.75" header="0.3" footer="0.3"/>
  <pageSetup paperSize="9" orientation="landscape" horizontalDpi="4294967293" verticalDpi="0"/>
  <headerFooter scaleWithDoc="0" alignWithMargins="0"/>
</worksheet>
</file>

<file path=xl/worksheets/sheet7.xml><?xml version="1.0" encoding="utf-8"?>
<worksheet xmlns="http://schemas.openxmlformats.org/spreadsheetml/2006/main" xmlns:r="http://schemas.openxmlformats.org/officeDocument/2006/relationships">
  <dimension ref="A1:G20"/>
  <sheetViews>
    <sheetView topLeftCell="A22" workbookViewId="0">
      <selection activeCell="O9" sqref="O9"/>
    </sheetView>
  </sheetViews>
  <sheetFormatPr defaultRowHeight="14.25"/>
  <cols>
    <col min="1" max="1" width="8.75" style="13" customWidth="1"/>
    <col min="2" max="2" width="14.875" style="886" customWidth="1"/>
    <col min="3" max="5" width="11.375" style="14" customWidth="1"/>
    <col min="6" max="7" width="11.375" style="13" customWidth="1"/>
    <col min="8" max="16384" width="9" style="13"/>
  </cols>
  <sheetData>
    <row r="1" spans="1:7" ht="48" customHeight="1">
      <c r="A1" s="1138" t="s">
        <v>1108</v>
      </c>
      <c r="B1" s="1138"/>
      <c r="C1" s="1138"/>
      <c r="D1" s="1138"/>
      <c r="E1" s="1138"/>
      <c r="F1" s="1138"/>
      <c r="G1" s="1138"/>
    </row>
    <row r="2" spans="1:7" ht="21.75" customHeight="1">
      <c r="A2" s="1139"/>
      <c r="B2" s="1139"/>
      <c r="C2" s="23"/>
      <c r="D2" s="23"/>
      <c r="E2" s="23"/>
      <c r="F2" s="1140" t="s">
        <v>1045</v>
      </c>
      <c r="G2" s="1140"/>
    </row>
    <row r="3" spans="1:7" s="16" customFormat="1" ht="30" customHeight="1">
      <c r="A3" s="1141" t="s">
        <v>1</v>
      </c>
      <c r="B3" s="1141" t="s">
        <v>1079</v>
      </c>
      <c r="C3" s="1141" t="s">
        <v>1080</v>
      </c>
      <c r="D3" s="1141" t="s">
        <v>5</v>
      </c>
      <c r="E3" s="1141" t="s">
        <v>7</v>
      </c>
      <c r="F3" s="1141"/>
      <c r="G3" s="1141"/>
    </row>
    <row r="4" spans="1:7" s="16" customFormat="1" ht="35.25" customHeight="1">
      <c r="A4" s="1141"/>
      <c r="B4" s="1141"/>
      <c r="C4" s="1141"/>
      <c r="D4" s="1141"/>
      <c r="E4" s="480" t="s">
        <v>23</v>
      </c>
      <c r="F4" s="480" t="s">
        <v>24</v>
      </c>
      <c r="G4" s="480" t="s">
        <v>25</v>
      </c>
    </row>
    <row r="5" spans="1:7" s="16" customFormat="1" ht="36" customHeight="1">
      <c r="A5" s="1142" t="s">
        <v>23</v>
      </c>
      <c r="B5" s="84" t="s">
        <v>21</v>
      </c>
      <c r="C5" s="506" t="e">
        <f t="shared" ref="C5:G6" si="0">C9+C13+C17</f>
        <v>#REF!</v>
      </c>
      <c r="D5" s="506" t="e">
        <f t="shared" si="0"/>
        <v>#REF!</v>
      </c>
      <c r="E5" s="506" t="e">
        <f t="shared" si="0"/>
        <v>#REF!</v>
      </c>
      <c r="F5" s="506" t="e">
        <f t="shared" si="0"/>
        <v>#REF!</v>
      </c>
      <c r="G5" s="506" t="e">
        <f t="shared" si="0"/>
        <v>#REF!</v>
      </c>
    </row>
    <row r="6" spans="1:7" s="16" customFormat="1" ht="36" customHeight="1">
      <c r="A6" s="1142"/>
      <c r="B6" s="84" t="s">
        <v>22</v>
      </c>
      <c r="C6" s="506" t="e">
        <f t="shared" si="0"/>
        <v>#REF!</v>
      </c>
      <c r="D6" s="506" t="e">
        <f t="shared" si="0"/>
        <v>#REF!</v>
      </c>
      <c r="E6" s="506" t="e">
        <f t="shared" si="0"/>
        <v>#REF!</v>
      </c>
      <c r="F6" s="506" t="e">
        <f t="shared" si="0"/>
        <v>#REF!</v>
      </c>
      <c r="G6" s="506" t="e">
        <f t="shared" si="0"/>
        <v>#REF!</v>
      </c>
    </row>
    <row r="7" spans="1:7" s="16" customFormat="1" ht="36" customHeight="1">
      <c r="A7" s="1142"/>
      <c r="B7" s="84" t="s">
        <v>1109</v>
      </c>
      <c r="C7" s="480" t="e">
        <f>C11+C15+C19</f>
        <v>#REF!</v>
      </c>
      <c r="D7" s="480">
        <f>D11+D15+D19</f>
        <v>451377</v>
      </c>
      <c r="E7" s="480"/>
      <c r="F7" s="480"/>
      <c r="G7" s="480"/>
    </row>
    <row r="8" spans="1:7" s="887" customFormat="1" ht="36" customHeight="1">
      <c r="A8" s="53" t="s">
        <v>27</v>
      </c>
      <c r="B8" s="573" t="s">
        <v>1051</v>
      </c>
      <c r="C8" s="506" t="e">
        <f>SUM(C9:C11)</f>
        <v>#REF!</v>
      </c>
      <c r="D8" s="506" t="e">
        <f>SUM(D9:D11)</f>
        <v>#REF!</v>
      </c>
      <c r="E8" s="506" t="e">
        <f>SUM(E9:E11)</f>
        <v>#REF!</v>
      </c>
      <c r="F8" s="506" t="e">
        <f>SUM(F9:F11)</f>
        <v>#REF!</v>
      </c>
      <c r="G8" s="506" t="e">
        <f>SUM(G9:G11)</f>
        <v>#REF!</v>
      </c>
    </row>
    <row r="9" spans="1:7" ht="36" customHeight="1">
      <c r="A9" s="53" t="s">
        <v>29</v>
      </c>
      <c r="B9" s="84" t="s">
        <v>21</v>
      </c>
      <c r="C9" s="53" t="e">
        <f>SUMIF(正式项目!#REF!,"1",正式项目!#REF!)</f>
        <v>#REF!</v>
      </c>
      <c r="D9" s="53" t="e">
        <f>SUMIF(正式项目!#REF!,"1",正式项目!E8:E20)</f>
        <v>#REF!</v>
      </c>
      <c r="E9" s="53" t="e">
        <f>SUMIF(正式项目!#REF!,"1",正式项目!G8:G20)</f>
        <v>#REF!</v>
      </c>
      <c r="F9" s="53" t="e">
        <f>SUMIF(正式项目!#REF!,"1",正式项目!H8:H20)</f>
        <v>#REF!</v>
      </c>
      <c r="G9" s="53" t="e">
        <f>SUMIF(正式项目!#REF!,"1",正式项目!I8:I20)</f>
        <v>#REF!</v>
      </c>
    </row>
    <row r="10" spans="1:7" ht="36" customHeight="1">
      <c r="A10" s="53" t="s">
        <v>43</v>
      </c>
      <c r="B10" s="84" t="s">
        <v>22</v>
      </c>
      <c r="C10" s="53" t="e">
        <f>SUMIF(正式项目!#REF!,"2",正式项目!#REF!)/2</f>
        <v>#REF!</v>
      </c>
      <c r="D10" s="53" t="e">
        <f>SUMIF(正式项目!#REF!,"2",正式项目!E8:E20)</f>
        <v>#REF!</v>
      </c>
      <c r="E10" s="53" t="e">
        <f>SUMIF(正式项目!#REF!,"2",正式项目!G8:G20)</f>
        <v>#REF!</v>
      </c>
      <c r="F10" s="53" t="e">
        <f>SUMIF(正式项目!#REF!,"2",正式项目!H8:H20)</f>
        <v>#REF!</v>
      </c>
      <c r="G10" s="53" t="e">
        <f>SUMIF(正式项目!#REF!,"2",正式项目!I8:I20)</f>
        <v>#REF!</v>
      </c>
    </row>
    <row r="11" spans="1:7" ht="36" customHeight="1">
      <c r="A11" s="53" t="s">
        <v>74</v>
      </c>
      <c r="B11" s="84" t="s">
        <v>1109</v>
      </c>
      <c r="C11" s="53" t="e">
        <f>预备项目!#REF!</f>
        <v>#REF!</v>
      </c>
      <c r="D11" s="53">
        <f>预备项目!E5</f>
        <v>386623</v>
      </c>
      <c r="E11" s="53"/>
      <c r="F11" s="52"/>
      <c r="G11" s="52"/>
    </row>
    <row r="12" spans="1:7" s="887" customFormat="1" ht="36" customHeight="1">
      <c r="A12" s="53" t="s">
        <v>150</v>
      </c>
      <c r="B12" s="573" t="s">
        <v>1058</v>
      </c>
      <c r="C12" s="506" t="e">
        <f>SUM(C13:C15)</f>
        <v>#REF!</v>
      </c>
      <c r="D12" s="506" t="e">
        <f>SUM(D13:D15)</f>
        <v>#REF!</v>
      </c>
      <c r="E12" s="506" t="e">
        <f>SUM(E13:E15)</f>
        <v>#REF!</v>
      </c>
      <c r="F12" s="506" t="e">
        <f>SUM(F13:F15)</f>
        <v>#REF!</v>
      </c>
      <c r="G12" s="506" t="e">
        <f>SUM(G13:G15)</f>
        <v>#REF!</v>
      </c>
    </row>
    <row r="13" spans="1:7" ht="36" customHeight="1">
      <c r="A13" s="53" t="s">
        <v>29</v>
      </c>
      <c r="B13" s="84" t="s">
        <v>21</v>
      </c>
      <c r="C13" s="53" t="e">
        <f>SUMIF(正式项目!#REF!,"1",正式项目!#REF!)</f>
        <v>#REF!</v>
      </c>
      <c r="D13" s="53" t="e">
        <f>SUMIF(正式项目!#REF!,"1",正式项目!E29:E94)</f>
        <v>#REF!</v>
      </c>
      <c r="E13" s="53" t="e">
        <f>SUMIF(正式项目!#REF!,"1",正式项目!G29:G94)</f>
        <v>#REF!</v>
      </c>
      <c r="F13" s="53" t="e">
        <f>SUMIF(正式项目!#REF!,"1",正式项目!H29:H94)</f>
        <v>#REF!</v>
      </c>
      <c r="G13" s="53" t="e">
        <f>SUMIF(正式项目!#REF!,"1",正式项目!I29:I94)</f>
        <v>#REF!</v>
      </c>
    </row>
    <row r="14" spans="1:7" ht="36" customHeight="1">
      <c r="A14" s="53" t="s">
        <v>43</v>
      </c>
      <c r="B14" s="84" t="s">
        <v>22</v>
      </c>
      <c r="C14" s="53" t="e">
        <f>SUMIF(正式项目!#REF!,"2",正式项目!#REF!)/2</f>
        <v>#REF!</v>
      </c>
      <c r="D14" s="53" t="e">
        <f>SUMIF(正式项目!#REF!,"2",正式项目!G29:G94)</f>
        <v>#REF!</v>
      </c>
      <c r="E14" s="53" t="e">
        <f>SUMIF(正式项目!#REF!,"2",正式项目!G29:G94)</f>
        <v>#REF!</v>
      </c>
      <c r="F14" s="53" t="e">
        <f>SUMIF(正式项目!#REF!,"2",正式项目!H29:H94)</f>
        <v>#REF!</v>
      </c>
      <c r="G14" s="53" t="e">
        <f>SUMIF(正式项目!#REF!,"2",正式项目!I29:I94)</f>
        <v>#REF!</v>
      </c>
    </row>
    <row r="15" spans="1:7" ht="36" customHeight="1">
      <c r="A15" s="53" t="s">
        <v>74</v>
      </c>
      <c r="B15" s="84" t="s">
        <v>1109</v>
      </c>
      <c r="C15" s="53" t="e">
        <f>预备项目!#REF!-预备项目!#REF!+1</f>
        <v>#REF!</v>
      </c>
      <c r="D15" s="53">
        <f>预备项目!E12</f>
        <v>34430</v>
      </c>
      <c r="E15" s="53"/>
      <c r="F15" s="52"/>
      <c r="G15" s="52"/>
    </row>
    <row r="16" spans="1:7" s="887" customFormat="1" ht="36" customHeight="1">
      <c r="A16" s="53" t="s">
        <v>586</v>
      </c>
      <c r="B16" s="573" t="s">
        <v>1066</v>
      </c>
      <c r="C16" s="506" t="e">
        <f>SUM(C17:C19)</f>
        <v>#REF!</v>
      </c>
      <c r="D16" s="506" t="e">
        <f>SUM(D17:D19)</f>
        <v>#REF!</v>
      </c>
      <c r="E16" s="506" t="e">
        <f>SUM(E17:E19)</f>
        <v>#REF!</v>
      </c>
      <c r="F16" s="506" t="e">
        <f>SUM(F17:F19)</f>
        <v>#REF!</v>
      </c>
      <c r="G16" s="506" t="e">
        <f>SUM(G17:G19)</f>
        <v>#REF!</v>
      </c>
    </row>
    <row r="17" spans="1:7" ht="36" customHeight="1">
      <c r="A17" s="53" t="s">
        <v>29</v>
      </c>
      <c r="B17" s="84" t="s">
        <v>21</v>
      </c>
      <c r="C17" s="53" t="e">
        <f>SUMIF(正式项目!#REF!,"1",正式项目!#REF!)</f>
        <v>#REF!</v>
      </c>
      <c r="D17" s="53" t="e">
        <f>SUMIF(正式项目!#REF!,"1",正式项目!E97:E121)</f>
        <v>#REF!</v>
      </c>
      <c r="E17" s="53" t="e">
        <f>SUMIF(正式项目!#REF!,"1",正式项目!G97:G121)</f>
        <v>#REF!</v>
      </c>
      <c r="F17" s="53" t="e">
        <f>SUMIF(正式项目!#REF!,"1",正式项目!H97:H121)</f>
        <v>#REF!</v>
      </c>
      <c r="G17" s="53" t="e">
        <f>SUMIF(正式项目!#REF!,"1",正式项目!I97:I121)</f>
        <v>#REF!</v>
      </c>
    </row>
    <row r="18" spans="1:7" ht="36" customHeight="1">
      <c r="A18" s="53" t="s">
        <v>43</v>
      </c>
      <c r="B18" s="84" t="s">
        <v>22</v>
      </c>
      <c r="C18" s="53" t="e">
        <f>SUMIF(正式项目!#REF!,"2",正式项目!#REF!)/2</f>
        <v>#REF!</v>
      </c>
      <c r="D18" s="53" t="e">
        <f>SUMIF(正式项目!#REF!,"2",正式项目!E97:E121)</f>
        <v>#REF!</v>
      </c>
      <c r="E18" s="53" t="e">
        <f>SUMIF(正式项目!#REF!,"2",正式项目!G97:G121)</f>
        <v>#REF!</v>
      </c>
      <c r="F18" s="53" t="e">
        <f>SUMIF(正式项目!#REF!,"2",正式项目!H97:H121)</f>
        <v>#REF!</v>
      </c>
      <c r="G18" s="53" t="e">
        <f>SUMIF(正式项目!#REF!,"2",正式项目!I97:I121)</f>
        <v>#REF!</v>
      </c>
    </row>
    <row r="19" spans="1:7" ht="36" customHeight="1">
      <c r="A19" s="53" t="s">
        <v>74</v>
      </c>
      <c r="B19" s="84" t="s">
        <v>1109</v>
      </c>
      <c r="C19" s="53" t="e">
        <f>预备项目!#REF!-预备项目!#REF!+1</f>
        <v>#REF!</v>
      </c>
      <c r="D19" s="53">
        <f>预备项目!E25</f>
        <v>30324</v>
      </c>
      <c r="E19" s="53"/>
      <c r="F19" s="52"/>
      <c r="G19" s="52"/>
    </row>
    <row r="20" spans="1:7" ht="28.5" customHeight="1">
      <c r="A20" s="1143" t="s">
        <v>1110</v>
      </c>
      <c r="B20" s="1143"/>
      <c r="C20" s="1143"/>
      <c r="D20" s="1143"/>
      <c r="E20" s="1143"/>
      <c r="F20" s="1143"/>
      <c r="G20" s="1143"/>
    </row>
  </sheetData>
  <mergeCells count="10">
    <mergeCell ref="A1:G1"/>
    <mergeCell ref="A2:B2"/>
    <mergeCell ref="F2:G2"/>
    <mergeCell ref="E3:G3"/>
    <mergeCell ref="A20:G20"/>
    <mergeCell ref="A3:A4"/>
    <mergeCell ref="A5:A7"/>
    <mergeCell ref="B3:B4"/>
    <mergeCell ref="C3:C4"/>
    <mergeCell ref="D3:D4"/>
  </mergeCells>
  <phoneticPr fontId="47" type="noConversion"/>
  <pageMargins left="0.7" right="0.7" top="0.75" bottom="0.75" header="0.3" footer="0.3"/>
  <headerFooter scaleWithDoc="0" alignWithMargins="0"/>
</worksheet>
</file>

<file path=xl/worksheets/sheet8.xml><?xml version="1.0" encoding="utf-8"?>
<worksheet xmlns="http://schemas.openxmlformats.org/spreadsheetml/2006/main" xmlns:r="http://schemas.openxmlformats.org/officeDocument/2006/relationships">
  <dimension ref="A1:G8"/>
  <sheetViews>
    <sheetView workbookViewId="0">
      <selection activeCell="G7" sqref="G7"/>
    </sheetView>
  </sheetViews>
  <sheetFormatPr defaultRowHeight="14.25"/>
  <cols>
    <col min="1" max="1" width="8.75" style="13" customWidth="1"/>
    <col min="2" max="2" width="14.875" style="886" customWidth="1"/>
    <col min="3" max="5" width="11.375" style="14" customWidth="1"/>
    <col min="6" max="7" width="11.375" style="13" customWidth="1"/>
    <col min="8" max="16384" width="9" style="13"/>
  </cols>
  <sheetData>
    <row r="1" spans="1:7" ht="64.5" customHeight="1">
      <c r="A1" s="1138" t="s">
        <v>1111</v>
      </c>
      <c r="B1" s="1138"/>
      <c r="C1" s="1138"/>
      <c r="D1" s="1138"/>
      <c r="E1" s="1138"/>
      <c r="F1" s="1138"/>
      <c r="G1" s="1138"/>
    </row>
    <row r="2" spans="1:7" ht="24.75" customHeight="1">
      <c r="A2" s="1139"/>
      <c r="B2" s="1139"/>
      <c r="C2" s="23"/>
      <c r="D2" s="23"/>
      <c r="E2" s="23"/>
      <c r="F2" s="1140" t="s">
        <v>1045</v>
      </c>
      <c r="G2" s="1140"/>
    </row>
    <row r="3" spans="1:7" s="16" customFormat="1" ht="36" customHeight="1">
      <c r="A3" s="1141" t="s">
        <v>1</v>
      </c>
      <c r="B3" s="1141" t="s">
        <v>1079</v>
      </c>
      <c r="C3" s="1141" t="s">
        <v>1080</v>
      </c>
      <c r="D3" s="1141" t="s">
        <v>5</v>
      </c>
      <c r="E3" s="1141" t="s">
        <v>1112</v>
      </c>
      <c r="F3" s="1141"/>
      <c r="G3" s="1141"/>
    </row>
    <row r="4" spans="1:7" s="16" customFormat="1" ht="35.25" customHeight="1">
      <c r="A4" s="1141"/>
      <c r="B4" s="1141"/>
      <c r="C4" s="1141"/>
      <c r="D4" s="1141"/>
      <c r="E4" s="480" t="s">
        <v>23</v>
      </c>
      <c r="F4" s="480" t="s">
        <v>24</v>
      </c>
      <c r="G4" s="480" t="s">
        <v>25</v>
      </c>
    </row>
    <row r="5" spans="1:7" ht="45" customHeight="1">
      <c r="A5" s="53" t="s">
        <v>27</v>
      </c>
      <c r="B5" s="84" t="s">
        <v>1113</v>
      </c>
      <c r="C5" s="53" t="e">
        <f>SUMIF(正式项目!#REF!,"1",正式项目!#REF!)</f>
        <v>#REF!</v>
      </c>
      <c r="D5" s="53" t="e">
        <f>SUMIF(正式项目!#REF!,"1",正式项目!E8:E121)</f>
        <v>#REF!</v>
      </c>
      <c r="E5" s="53" t="e">
        <f>SUMIF(正式项目!#REF!,"1",正式项目!G8:G121)</f>
        <v>#REF!</v>
      </c>
      <c r="F5" s="53" t="e">
        <f>SUMIF(正式项目!#REF!,"1",正式项目!H8:H121)</f>
        <v>#REF!</v>
      </c>
      <c r="G5" s="53" t="e">
        <f>SUMIF(正式项目!#REF!,"1",正式项目!I8:I121)</f>
        <v>#REF!</v>
      </c>
    </row>
    <row r="6" spans="1:7" ht="45" customHeight="1">
      <c r="A6" s="53" t="s">
        <v>150</v>
      </c>
      <c r="B6" s="84" t="s">
        <v>1114</v>
      </c>
      <c r="C6" s="53" t="e">
        <f>SUMIF(正式项目!#REF!,"2",正式项目!#REF!)/2</f>
        <v>#REF!</v>
      </c>
      <c r="D6" s="53" t="e">
        <f>SUMIF(正式项目!#REF!,"2",正式项目!E8:E121)</f>
        <v>#REF!</v>
      </c>
      <c r="E6" s="53" t="e">
        <f>SUMIF(正式项目!#REF!,"2",正式项目!G8:G121)</f>
        <v>#REF!</v>
      </c>
      <c r="F6" s="53" t="e">
        <f>SUMIF(正式项目!#REF!,"2",正式项目!H8:H121)</f>
        <v>#REF!</v>
      </c>
      <c r="G6" s="53" t="e">
        <f>SUMIF(正式项目!#REF!,"2",正式项目!I8:I121)</f>
        <v>#REF!</v>
      </c>
    </row>
    <row r="7" spans="1:7" ht="45" customHeight="1">
      <c r="A7" s="53" t="s">
        <v>586</v>
      </c>
      <c r="B7" s="84" t="s">
        <v>1115</v>
      </c>
      <c r="C7" s="53" t="e">
        <f>SUMIF(正式项目!#REF!,"3",正式项目!#REF!)/3</f>
        <v>#REF!</v>
      </c>
      <c r="D7" s="53" t="e">
        <f>SUMIF(正式项目!#REF!,"3",正式项目!E8:E121)</f>
        <v>#REF!</v>
      </c>
      <c r="E7" s="53" t="e">
        <f>SUMIF(正式项目!#REF!,"3",正式项目!G8:G121)</f>
        <v>#REF!</v>
      </c>
      <c r="F7" s="53" t="e">
        <f>SUMIF(正式项目!#REF!,"3",正式项目!H8:H121)</f>
        <v>#REF!</v>
      </c>
      <c r="G7" s="53" t="e">
        <f>SUMIF(正式项目!#REF!,"3",正式项目!I8:I121)</f>
        <v>#REF!</v>
      </c>
    </row>
    <row r="8" spans="1:7" ht="45" customHeight="1">
      <c r="A8" s="53" t="s">
        <v>1084</v>
      </c>
      <c r="B8" s="84" t="s">
        <v>1116</v>
      </c>
      <c r="C8" s="53" t="e">
        <f>SUMIF(正式项目!#REF!,"4",正式项目!#REF!)/4</f>
        <v>#REF!</v>
      </c>
      <c r="D8" s="53" t="e">
        <f>SUMIF(正式项目!#REF!,"4",正式项目!E8:E121)</f>
        <v>#REF!</v>
      </c>
      <c r="E8" s="53" t="e">
        <f>SUMIF(正式项目!#REF!,"4",正式项目!G8:G121)</f>
        <v>#REF!</v>
      </c>
      <c r="F8" s="53" t="e">
        <f>SUMIF(正式项目!#REF!,"4",正式项目!H8:H121)</f>
        <v>#REF!</v>
      </c>
      <c r="G8" s="53" t="e">
        <f>SUMIF(正式项目!#REF!,"4",正式项目!I8:I121)</f>
        <v>#REF!</v>
      </c>
    </row>
  </sheetData>
  <mergeCells count="8">
    <mergeCell ref="A1:G1"/>
    <mergeCell ref="A2:B2"/>
    <mergeCell ref="F2:G2"/>
    <mergeCell ref="E3:G3"/>
    <mergeCell ref="A3:A4"/>
    <mergeCell ref="B3:B4"/>
    <mergeCell ref="C3:C4"/>
    <mergeCell ref="D3:D4"/>
  </mergeCells>
  <phoneticPr fontId="47" type="noConversion"/>
  <pageMargins left="0.7" right="0.7" top="0.75" bottom="0.75" header="0.3" footer="0.3"/>
  <pageSetup paperSize="9" orientation="portrait" horizontalDpi="4294967293" verticalDpi="0"/>
  <headerFooter scaleWithDoc="0" alignWithMargins="0"/>
</worksheet>
</file>

<file path=xl/worksheets/sheet9.xml><?xml version="1.0" encoding="utf-8"?>
<worksheet xmlns="http://schemas.openxmlformats.org/spreadsheetml/2006/main" xmlns:r="http://schemas.openxmlformats.org/officeDocument/2006/relationships">
  <dimension ref="A1:AG60"/>
  <sheetViews>
    <sheetView workbookViewId="0">
      <pane xSplit="2" ySplit="6" topLeftCell="C7" activePane="bottomRight" state="frozen"/>
      <selection pane="topRight"/>
      <selection pane="bottomLeft"/>
      <selection pane="bottomRight" activeCell="A53" sqref="A53:IV53"/>
    </sheetView>
  </sheetViews>
  <sheetFormatPr defaultRowHeight="13.5"/>
  <cols>
    <col min="1" max="1" width="6.625" style="823" customWidth="1"/>
    <col min="2" max="2" width="20.375" style="824" customWidth="1"/>
    <col min="3" max="3" width="14.375" style="825" customWidth="1"/>
    <col min="4" max="4" width="18.375" style="825" customWidth="1"/>
    <col min="5" max="5" width="10.875" style="710" customWidth="1"/>
    <col min="6" max="6" width="11.875" style="710" customWidth="1"/>
    <col min="7" max="7" width="11.25" style="710" customWidth="1"/>
    <col min="8" max="8" width="9.875" style="710" customWidth="1"/>
    <col min="9" max="9" width="5.625" style="710" hidden="1" customWidth="1"/>
    <col min="10" max="12" width="7.75" style="710" hidden="1" customWidth="1"/>
    <col min="13" max="13" width="5.625" style="710" hidden="1" customWidth="1"/>
    <col min="14" max="14" width="8.5" style="710" hidden="1" customWidth="1"/>
    <col min="15" max="15" width="8.25" style="826" hidden="1" customWidth="1"/>
    <col min="16" max="16" width="9.125" style="825" customWidth="1"/>
    <col min="17" max="17" width="12" style="827" customWidth="1"/>
    <col min="18" max="18" width="8.625" style="828" hidden="1" customWidth="1"/>
    <col min="19" max="23" width="7.25" style="828" hidden="1" customWidth="1"/>
    <col min="24" max="27" width="5.875" style="827" hidden="1" customWidth="1"/>
    <col min="28" max="28" width="2.25" style="827" hidden="1" customWidth="1"/>
    <col min="29" max="29" width="13.5" style="828" customWidth="1"/>
    <col min="30" max="30" width="10.75" style="828" customWidth="1"/>
    <col min="31" max="31" width="10.125" style="829" customWidth="1"/>
    <col min="32" max="32" width="10.375" style="828" customWidth="1"/>
    <col min="33" max="33" width="10.5" style="830" customWidth="1"/>
    <col min="34" max="16384" width="9" style="824"/>
  </cols>
  <sheetData>
    <row r="1" spans="1:33">
      <c r="A1" s="826" t="s">
        <v>1117</v>
      </c>
      <c r="AG1" s="881"/>
    </row>
    <row r="2" spans="1:33" s="816" customFormat="1" ht="50.25" customHeight="1">
      <c r="A2" s="1159" t="s">
        <v>1118</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row>
    <row r="3" spans="1:33" s="817" customFormat="1" ht="13.5" customHeight="1">
      <c r="A3" s="1158" t="s">
        <v>1</v>
      </c>
      <c r="B3" s="1153" t="s">
        <v>2</v>
      </c>
      <c r="C3" s="1163" t="s">
        <v>1119</v>
      </c>
      <c r="D3" s="1153" t="s">
        <v>3</v>
      </c>
      <c r="E3" s="1160" t="s">
        <v>4</v>
      </c>
      <c r="F3" s="1160" t="s">
        <v>5</v>
      </c>
      <c r="G3" s="1160" t="s">
        <v>1120</v>
      </c>
      <c r="H3" s="1158" t="s">
        <v>7</v>
      </c>
      <c r="I3" s="1158"/>
      <c r="J3" s="1158"/>
      <c r="K3" s="1158"/>
      <c r="L3" s="1158"/>
      <c r="M3" s="1158"/>
      <c r="N3" s="1158"/>
      <c r="O3" s="1158"/>
      <c r="P3" s="1158"/>
      <c r="Q3" s="1158"/>
      <c r="R3" s="1164" t="s">
        <v>1121</v>
      </c>
      <c r="S3" s="1165"/>
      <c r="T3" s="1164" t="s">
        <v>1122</v>
      </c>
      <c r="U3" s="1165"/>
      <c r="V3" s="1164" t="s">
        <v>1123</v>
      </c>
      <c r="W3" s="1165"/>
      <c r="X3" s="1164" t="s">
        <v>1124</v>
      </c>
      <c r="Y3" s="1168"/>
      <c r="Z3" s="1168"/>
      <c r="AA3" s="1168"/>
      <c r="AB3" s="1168"/>
      <c r="AC3" s="1158" t="s">
        <v>1125</v>
      </c>
      <c r="AD3" s="1158" t="s">
        <v>1126</v>
      </c>
      <c r="AE3" s="1153" t="s">
        <v>1127</v>
      </c>
      <c r="AF3" s="1153" t="s">
        <v>1128</v>
      </c>
      <c r="AG3" s="1153" t="s">
        <v>16</v>
      </c>
    </row>
    <row r="4" spans="1:33" s="817" customFormat="1" ht="11.25" customHeight="1">
      <c r="A4" s="1158"/>
      <c r="B4" s="1154"/>
      <c r="C4" s="1163"/>
      <c r="D4" s="1154"/>
      <c r="E4" s="1160"/>
      <c r="F4" s="1160"/>
      <c r="G4" s="1160"/>
      <c r="H4" s="1158"/>
      <c r="I4" s="1158"/>
      <c r="J4" s="1158"/>
      <c r="K4" s="1158"/>
      <c r="L4" s="1158"/>
      <c r="M4" s="1158"/>
      <c r="N4" s="1158"/>
      <c r="O4" s="1158"/>
      <c r="P4" s="1158"/>
      <c r="Q4" s="1158"/>
      <c r="R4" s="1166"/>
      <c r="S4" s="1167"/>
      <c r="T4" s="1166"/>
      <c r="U4" s="1167"/>
      <c r="V4" s="1166"/>
      <c r="W4" s="1167"/>
      <c r="X4" s="1166"/>
      <c r="Y4" s="1169"/>
      <c r="Z4" s="1169"/>
      <c r="AA4" s="1169"/>
      <c r="AB4" s="1169"/>
      <c r="AC4" s="1158"/>
      <c r="AD4" s="1158"/>
      <c r="AE4" s="1154"/>
      <c r="AF4" s="1154"/>
      <c r="AG4" s="1154"/>
    </row>
    <row r="5" spans="1:33" s="817" customFormat="1" ht="30.95" customHeight="1">
      <c r="A5" s="1158"/>
      <c r="B5" s="1154"/>
      <c r="C5" s="1163"/>
      <c r="D5" s="1154"/>
      <c r="E5" s="1160"/>
      <c r="F5" s="1160"/>
      <c r="G5" s="1160"/>
      <c r="H5" s="1160" t="s">
        <v>1129</v>
      </c>
      <c r="I5" s="1160" t="s">
        <v>1130</v>
      </c>
      <c r="J5" s="1158"/>
      <c r="K5" s="1158"/>
      <c r="L5" s="1158"/>
      <c r="M5" s="1158"/>
      <c r="N5" s="1158"/>
      <c r="O5" s="1158"/>
      <c r="P5" s="1153" t="s">
        <v>1131</v>
      </c>
      <c r="Q5" s="1156" t="s">
        <v>1132</v>
      </c>
      <c r="R5" s="865" t="s">
        <v>1133</v>
      </c>
      <c r="S5" s="865" t="s">
        <v>1134</v>
      </c>
      <c r="T5" s="865" t="s">
        <v>1133</v>
      </c>
      <c r="U5" s="865" t="s">
        <v>1134</v>
      </c>
      <c r="V5" s="865" t="s">
        <v>1133</v>
      </c>
      <c r="W5" s="865" t="s">
        <v>1134</v>
      </c>
      <c r="X5" s="865" t="s">
        <v>1135</v>
      </c>
      <c r="Y5" s="865" t="s">
        <v>1136</v>
      </c>
      <c r="Z5" s="865" t="s">
        <v>1137</v>
      </c>
      <c r="AA5" s="865" t="s">
        <v>1138</v>
      </c>
      <c r="AB5" s="865" t="s">
        <v>1139</v>
      </c>
      <c r="AC5" s="1158"/>
      <c r="AD5" s="1158"/>
      <c r="AE5" s="1154"/>
      <c r="AF5" s="1154"/>
      <c r="AG5" s="1154"/>
    </row>
    <row r="6" spans="1:33" s="817" customFormat="1" ht="18" customHeight="1">
      <c r="A6" s="1158"/>
      <c r="B6" s="1155"/>
      <c r="C6" s="1163"/>
      <c r="D6" s="1155"/>
      <c r="E6" s="1158"/>
      <c r="F6" s="1158"/>
      <c r="G6" s="1158"/>
      <c r="H6" s="1158"/>
      <c r="I6" s="832" t="s">
        <v>1140</v>
      </c>
      <c r="J6" s="832" t="s">
        <v>1141</v>
      </c>
      <c r="K6" s="832" t="s">
        <v>1142</v>
      </c>
      <c r="L6" s="832" t="s">
        <v>1143</v>
      </c>
      <c r="M6" s="832" t="s">
        <v>1144</v>
      </c>
      <c r="N6" s="832" t="s">
        <v>1145</v>
      </c>
      <c r="O6" s="832" t="s">
        <v>1146</v>
      </c>
      <c r="P6" s="1155"/>
      <c r="Q6" s="1157"/>
      <c r="R6" s="865"/>
      <c r="S6" s="865"/>
      <c r="T6" s="865"/>
      <c r="U6" s="865"/>
      <c r="V6" s="865"/>
      <c r="W6" s="865"/>
      <c r="X6" s="865"/>
      <c r="Y6" s="865"/>
      <c r="Z6" s="865"/>
      <c r="AA6" s="865"/>
      <c r="AB6" s="865"/>
      <c r="AC6" s="1158"/>
      <c r="AD6" s="1158"/>
      <c r="AE6" s="1155"/>
      <c r="AF6" s="1155"/>
      <c r="AG6" s="1155"/>
    </row>
    <row r="7" spans="1:33" s="817" customFormat="1" ht="29.25" customHeight="1">
      <c r="A7" s="1161" t="s">
        <v>1147</v>
      </c>
      <c r="B7" s="1162"/>
      <c r="C7" s="831"/>
      <c r="D7" s="834"/>
      <c r="E7" s="832"/>
      <c r="F7" s="672">
        <f>F8+F38+F55</f>
        <v>26056221.733799331</v>
      </c>
      <c r="G7" s="672">
        <f>G8+G38+G55</f>
        <v>12630175.044067798</v>
      </c>
      <c r="H7" s="672">
        <f>H8+H38+H55</f>
        <v>1648509.6</v>
      </c>
      <c r="I7" s="832"/>
      <c r="J7" s="832"/>
      <c r="K7" s="832"/>
      <c r="L7" s="832"/>
      <c r="M7" s="832"/>
      <c r="N7" s="832"/>
      <c r="O7" s="832"/>
      <c r="P7" s="834"/>
      <c r="Q7" s="866"/>
      <c r="R7" s="865"/>
      <c r="S7" s="865"/>
      <c r="T7" s="865"/>
      <c r="U7" s="833"/>
      <c r="V7" s="865"/>
      <c r="W7" s="865"/>
      <c r="X7" s="865"/>
      <c r="Y7" s="865"/>
      <c r="Z7" s="865"/>
      <c r="AA7" s="865"/>
      <c r="AB7" s="865"/>
      <c r="AC7" s="865"/>
      <c r="AD7" s="865"/>
      <c r="AE7" s="871"/>
      <c r="AF7" s="872"/>
      <c r="AG7" s="882"/>
    </row>
    <row r="8" spans="1:33" s="817" customFormat="1" ht="27.75" customHeight="1">
      <c r="A8" s="1161" t="s">
        <v>1148</v>
      </c>
      <c r="B8" s="1162"/>
      <c r="C8" s="831"/>
      <c r="D8" s="834"/>
      <c r="E8" s="832"/>
      <c r="F8" s="672">
        <f>SUM(F9:F37)</f>
        <v>22404231.033799332</v>
      </c>
      <c r="G8" s="672">
        <f>SUM(G9:G37)</f>
        <v>11749006.044067798</v>
      </c>
      <c r="H8" s="672">
        <f>SUM(H9:H37)</f>
        <v>1295293.6000000001</v>
      </c>
      <c r="I8" s="832"/>
      <c r="J8" s="832"/>
      <c r="K8" s="832"/>
      <c r="L8" s="832"/>
      <c r="M8" s="832"/>
      <c r="N8" s="832"/>
      <c r="O8" s="832"/>
      <c r="P8" s="834"/>
      <c r="Q8" s="866"/>
      <c r="R8" s="865"/>
      <c r="S8" s="865"/>
      <c r="T8" s="865"/>
      <c r="U8" s="865"/>
      <c r="V8" s="865"/>
      <c r="W8" s="865"/>
      <c r="X8" s="865"/>
      <c r="Y8" s="865"/>
      <c r="Z8" s="865"/>
      <c r="AA8" s="865"/>
      <c r="AB8" s="865"/>
      <c r="AC8" s="865"/>
      <c r="AD8" s="865"/>
      <c r="AE8" s="871"/>
      <c r="AF8" s="872"/>
      <c r="AG8" s="882"/>
    </row>
    <row r="9" spans="1:33" s="697" customFormat="1" ht="48.75" customHeight="1">
      <c r="A9" s="835">
        <v>1</v>
      </c>
      <c r="B9" s="836" t="s">
        <v>1149</v>
      </c>
      <c r="C9" s="837"/>
      <c r="D9" s="838" t="s">
        <v>1150</v>
      </c>
      <c r="E9" s="839" t="s">
        <v>1151</v>
      </c>
      <c r="F9" s="839">
        <v>1200000</v>
      </c>
      <c r="G9" s="839">
        <v>940000</v>
      </c>
      <c r="H9" s="839">
        <v>100000</v>
      </c>
      <c r="I9" s="839"/>
      <c r="J9" s="839"/>
      <c r="K9" s="839"/>
      <c r="L9" s="839">
        <v>100000</v>
      </c>
      <c r="M9" s="839"/>
      <c r="N9" s="839"/>
      <c r="O9" s="856"/>
      <c r="P9" s="838" t="s">
        <v>1152</v>
      </c>
      <c r="Q9" s="867" t="s">
        <v>1153</v>
      </c>
      <c r="R9" s="857"/>
      <c r="S9" s="857"/>
      <c r="T9" s="857"/>
      <c r="U9" s="857"/>
      <c r="V9" s="857"/>
      <c r="W9" s="857"/>
      <c r="X9" s="857"/>
      <c r="Y9" s="857" t="s">
        <v>1154</v>
      </c>
      <c r="Z9" s="857"/>
      <c r="AA9" s="857" t="s">
        <v>1155</v>
      </c>
      <c r="AB9" s="857" t="s">
        <v>1156</v>
      </c>
      <c r="AC9" s="857" t="s">
        <v>1157</v>
      </c>
      <c r="AD9" s="857" t="s">
        <v>1158</v>
      </c>
      <c r="AE9" s="852" t="s">
        <v>1159</v>
      </c>
      <c r="AF9" s="857" t="s">
        <v>1160</v>
      </c>
      <c r="AG9" s="883" t="s">
        <v>1161</v>
      </c>
    </row>
    <row r="10" spans="1:33" s="697" customFormat="1" ht="53.25" customHeight="1">
      <c r="A10" s="840">
        <v>2</v>
      </c>
      <c r="B10" s="841" t="s">
        <v>1162</v>
      </c>
      <c r="C10" s="837"/>
      <c r="D10" s="838" t="s">
        <v>1163</v>
      </c>
      <c r="E10" s="839" t="s">
        <v>56</v>
      </c>
      <c r="F10" s="839">
        <v>185000</v>
      </c>
      <c r="G10" s="839">
        <v>50000</v>
      </c>
      <c r="H10" s="839">
        <v>20000</v>
      </c>
      <c r="I10" s="839"/>
      <c r="J10" s="839"/>
      <c r="K10" s="839"/>
      <c r="L10" s="839">
        <v>20000</v>
      </c>
      <c r="M10" s="839"/>
      <c r="N10" s="839"/>
      <c r="O10" s="856"/>
      <c r="P10" s="838" t="s">
        <v>1164</v>
      </c>
      <c r="Q10" s="867" t="s">
        <v>1165</v>
      </c>
      <c r="R10" s="857"/>
      <c r="S10" s="857"/>
      <c r="T10" s="857"/>
      <c r="U10" s="857"/>
      <c r="V10" s="857"/>
      <c r="W10" s="857"/>
      <c r="X10" s="857"/>
      <c r="Y10" s="857" t="s">
        <v>1166</v>
      </c>
      <c r="Z10" s="857"/>
      <c r="AA10" s="857"/>
      <c r="AB10" s="857" t="s">
        <v>1167</v>
      </c>
      <c r="AC10" s="873">
        <v>42644</v>
      </c>
      <c r="AD10" s="857" t="s">
        <v>1168</v>
      </c>
      <c r="AE10" s="852" t="s">
        <v>1169</v>
      </c>
      <c r="AF10" s="857" t="s">
        <v>1160</v>
      </c>
      <c r="AG10" s="883" t="s">
        <v>1161</v>
      </c>
    </row>
    <row r="11" spans="1:33" s="697" customFormat="1" ht="66.75" customHeight="1">
      <c r="A11" s="835">
        <v>3</v>
      </c>
      <c r="B11" s="836" t="s">
        <v>1170</v>
      </c>
      <c r="C11" s="837"/>
      <c r="D11" s="838" t="s">
        <v>1171</v>
      </c>
      <c r="E11" s="839" t="s">
        <v>1172</v>
      </c>
      <c r="F11" s="839">
        <v>8581291</v>
      </c>
      <c r="G11" s="839">
        <v>8184544.0440677982</v>
      </c>
      <c r="H11" s="839">
        <v>250000</v>
      </c>
      <c r="I11" s="839"/>
      <c r="J11" s="839"/>
      <c r="K11" s="839"/>
      <c r="L11" s="839"/>
      <c r="M11" s="839"/>
      <c r="N11" s="839">
        <v>250000</v>
      </c>
      <c r="O11" s="835"/>
      <c r="P11" s="838" t="s">
        <v>1173</v>
      </c>
      <c r="Q11" s="867" t="s">
        <v>1174</v>
      </c>
      <c r="R11" s="857"/>
      <c r="S11" s="857"/>
      <c r="T11" s="857"/>
      <c r="U11" s="857"/>
      <c r="V11" s="857"/>
      <c r="W11" s="857"/>
      <c r="X11" s="867"/>
      <c r="Y11" s="867" t="s">
        <v>1175</v>
      </c>
      <c r="Z11" s="867"/>
      <c r="AA11" s="857" t="s">
        <v>1176</v>
      </c>
      <c r="AB11" s="857" t="s">
        <v>1177</v>
      </c>
      <c r="AC11" s="873" t="s">
        <v>1178</v>
      </c>
      <c r="AD11" s="873" t="s">
        <v>1158</v>
      </c>
      <c r="AE11" s="852" t="s">
        <v>1179</v>
      </c>
      <c r="AF11" s="874" t="s">
        <v>1180</v>
      </c>
      <c r="AG11" s="883" t="s">
        <v>1161</v>
      </c>
    </row>
    <row r="12" spans="1:33" s="697" customFormat="1" ht="84.75" customHeight="1">
      <c r="A12" s="835">
        <v>4</v>
      </c>
      <c r="B12" s="836" t="s">
        <v>1181</v>
      </c>
      <c r="C12" s="837" t="s">
        <v>1182</v>
      </c>
      <c r="D12" s="838" t="s">
        <v>1183</v>
      </c>
      <c r="E12" s="839" t="s">
        <v>233</v>
      </c>
      <c r="F12" s="839">
        <v>400000</v>
      </c>
      <c r="G12" s="839">
        <v>80000</v>
      </c>
      <c r="H12" s="839">
        <v>120000</v>
      </c>
      <c r="I12" s="839"/>
      <c r="J12" s="839"/>
      <c r="K12" s="839"/>
      <c r="L12" s="839">
        <v>120000</v>
      </c>
      <c r="M12" s="839"/>
      <c r="N12" s="839"/>
      <c r="O12" s="856"/>
      <c r="P12" s="838" t="s">
        <v>1184</v>
      </c>
      <c r="Q12" s="867" t="s">
        <v>1185</v>
      </c>
      <c r="R12" s="857">
        <v>387</v>
      </c>
      <c r="S12" s="857">
        <v>327</v>
      </c>
      <c r="T12" s="857">
        <v>0</v>
      </c>
      <c r="U12" s="857">
        <v>0</v>
      </c>
      <c r="V12" s="857">
        <v>0</v>
      </c>
      <c r="W12" s="857">
        <v>0</v>
      </c>
      <c r="X12" s="857" t="s">
        <v>1186</v>
      </c>
      <c r="Y12" s="857" t="s">
        <v>1187</v>
      </c>
      <c r="Z12" s="857" t="s">
        <v>1188</v>
      </c>
      <c r="AA12" s="857" t="s">
        <v>1189</v>
      </c>
      <c r="AB12" s="857" t="s">
        <v>1190</v>
      </c>
      <c r="AC12" s="857" t="s">
        <v>1191</v>
      </c>
      <c r="AD12" s="857" t="s">
        <v>1192</v>
      </c>
      <c r="AE12" s="852" t="s">
        <v>1193</v>
      </c>
      <c r="AF12" s="857" t="s">
        <v>1194</v>
      </c>
      <c r="AG12" s="883" t="s">
        <v>1161</v>
      </c>
    </row>
    <row r="13" spans="1:33" s="697" customFormat="1" ht="99" customHeight="1">
      <c r="A13" s="835">
        <v>5</v>
      </c>
      <c r="B13" s="836" t="s">
        <v>1195</v>
      </c>
      <c r="C13" s="837" t="s">
        <v>1196</v>
      </c>
      <c r="D13" s="838" t="s">
        <v>1197</v>
      </c>
      <c r="E13" s="839" t="s">
        <v>1198</v>
      </c>
      <c r="F13" s="839">
        <v>2360000</v>
      </c>
      <c r="G13" s="839">
        <v>950000</v>
      </c>
      <c r="H13" s="839">
        <v>155000</v>
      </c>
      <c r="I13" s="839"/>
      <c r="J13" s="839"/>
      <c r="K13" s="839">
        <v>155000</v>
      </c>
      <c r="L13" s="839"/>
      <c r="M13" s="839"/>
      <c r="N13" s="839"/>
      <c r="O13" s="835"/>
      <c r="P13" s="838" t="s">
        <v>1199</v>
      </c>
      <c r="Q13" s="867" t="s">
        <v>1200</v>
      </c>
      <c r="R13" s="857">
        <v>10891</v>
      </c>
      <c r="S13" s="857">
        <v>6629</v>
      </c>
      <c r="T13" s="857"/>
      <c r="U13" s="857"/>
      <c r="V13" s="857"/>
      <c r="W13" s="857"/>
      <c r="X13" s="867" t="s">
        <v>1201</v>
      </c>
      <c r="Y13" s="867" t="s">
        <v>1202</v>
      </c>
      <c r="Z13" s="867" t="s">
        <v>1203</v>
      </c>
      <c r="AA13" s="867" t="s">
        <v>1204</v>
      </c>
      <c r="AB13" s="867" t="s">
        <v>1205</v>
      </c>
      <c r="AC13" s="1099" t="s">
        <v>36</v>
      </c>
      <c r="AD13" s="875">
        <v>43800</v>
      </c>
      <c r="AE13" s="852" t="s">
        <v>1206</v>
      </c>
      <c r="AF13" s="874" t="s">
        <v>1194</v>
      </c>
      <c r="AG13" s="883" t="s">
        <v>1161</v>
      </c>
    </row>
    <row r="14" spans="1:33" s="697" customFormat="1" ht="63.75" customHeight="1">
      <c r="A14" s="840">
        <v>6</v>
      </c>
      <c r="B14" s="841" t="s">
        <v>1207</v>
      </c>
      <c r="C14" s="838" t="s">
        <v>1208</v>
      </c>
      <c r="D14" s="838" t="s">
        <v>1209</v>
      </c>
      <c r="E14" s="839" t="s">
        <v>883</v>
      </c>
      <c r="F14" s="839">
        <v>1227849</v>
      </c>
      <c r="G14" s="839">
        <v>205000</v>
      </c>
      <c r="H14" s="839">
        <v>150000</v>
      </c>
      <c r="I14" s="839"/>
      <c r="J14" s="839"/>
      <c r="K14" s="839"/>
      <c r="L14" s="839">
        <f>H14*25%</f>
        <v>37500</v>
      </c>
      <c r="M14" s="839"/>
      <c r="N14" s="839">
        <f>H14*75%</f>
        <v>112500</v>
      </c>
      <c r="O14" s="835"/>
      <c r="P14" s="838" t="s">
        <v>1210</v>
      </c>
      <c r="Q14" s="867" t="s">
        <v>1211</v>
      </c>
      <c r="R14" s="857">
        <v>861</v>
      </c>
      <c r="S14" s="857">
        <v>282</v>
      </c>
      <c r="T14" s="857">
        <v>2971</v>
      </c>
      <c r="U14" s="857">
        <v>0</v>
      </c>
      <c r="V14" s="857">
        <v>10.199999999999999</v>
      </c>
      <c r="W14" s="857">
        <v>10.199999999999999</v>
      </c>
      <c r="X14" s="857" t="s">
        <v>1212</v>
      </c>
      <c r="Y14" s="857" t="s">
        <v>1213</v>
      </c>
      <c r="Z14" s="857" t="s">
        <v>1214</v>
      </c>
      <c r="AA14" s="857"/>
      <c r="AB14" s="857" t="s">
        <v>1215</v>
      </c>
      <c r="AC14" s="873">
        <v>42705</v>
      </c>
      <c r="AD14" s="857" t="s">
        <v>1216</v>
      </c>
      <c r="AE14" s="852" t="s">
        <v>1217</v>
      </c>
      <c r="AF14" s="874" t="s">
        <v>1218</v>
      </c>
      <c r="AG14" s="883" t="s">
        <v>1161</v>
      </c>
    </row>
    <row r="15" spans="1:33" s="697" customFormat="1" ht="55.5" customHeight="1">
      <c r="A15" s="835">
        <v>7</v>
      </c>
      <c r="B15" s="836" t="s">
        <v>1219</v>
      </c>
      <c r="C15" s="837"/>
      <c r="D15" s="838" t="s">
        <v>1220</v>
      </c>
      <c r="E15" s="839" t="s">
        <v>79</v>
      </c>
      <c r="F15" s="839">
        <v>299456</v>
      </c>
      <c r="G15" s="839">
        <v>149432</v>
      </c>
      <c r="H15" s="839">
        <v>78597</v>
      </c>
      <c r="I15" s="839"/>
      <c r="J15" s="839"/>
      <c r="K15" s="839"/>
      <c r="L15" s="839">
        <v>27509</v>
      </c>
      <c r="M15" s="839"/>
      <c r="N15" s="839">
        <v>51088</v>
      </c>
      <c r="O15" s="839"/>
      <c r="P15" s="838" t="s">
        <v>1221</v>
      </c>
      <c r="Q15" s="867" t="s">
        <v>1222</v>
      </c>
      <c r="R15" s="857">
        <v>4332.8</v>
      </c>
      <c r="S15" s="857">
        <v>4332.8</v>
      </c>
      <c r="T15" s="857">
        <v>2066.6999999999998</v>
      </c>
      <c r="U15" s="857">
        <v>2066.6999999999998</v>
      </c>
      <c r="V15" s="857"/>
      <c r="W15" s="857"/>
      <c r="X15" s="867" t="s">
        <v>1223</v>
      </c>
      <c r="Y15" s="867" t="s">
        <v>1224</v>
      </c>
      <c r="Z15" s="867" t="s">
        <v>1225</v>
      </c>
      <c r="AA15" s="867" t="s">
        <v>1226</v>
      </c>
      <c r="AB15" s="867" t="s">
        <v>1227</v>
      </c>
      <c r="AC15" s="873">
        <v>42248</v>
      </c>
      <c r="AD15" s="873">
        <v>43617</v>
      </c>
      <c r="AE15" s="852" t="s">
        <v>1228</v>
      </c>
      <c r="AF15" s="874" t="s">
        <v>1218</v>
      </c>
      <c r="AG15" s="883" t="s">
        <v>1161</v>
      </c>
    </row>
    <row r="16" spans="1:33" s="697" customFormat="1" ht="62.25" customHeight="1">
      <c r="A16" s="835">
        <v>8</v>
      </c>
      <c r="B16" s="836" t="s">
        <v>1229</v>
      </c>
      <c r="C16" s="837"/>
      <c r="D16" s="838" t="s">
        <v>1230</v>
      </c>
      <c r="E16" s="839" t="s">
        <v>233</v>
      </c>
      <c r="F16" s="839">
        <v>342621</v>
      </c>
      <c r="G16" s="839">
        <f>39362+50806</f>
        <v>90168</v>
      </c>
      <c r="H16" s="839">
        <v>80000</v>
      </c>
      <c r="I16" s="857"/>
      <c r="J16" s="857"/>
      <c r="K16" s="857"/>
      <c r="L16" s="839">
        <f>H16*0.35</f>
        <v>28000</v>
      </c>
      <c r="M16" s="857"/>
      <c r="N16" s="839">
        <f>H16*0.65</f>
        <v>52000</v>
      </c>
      <c r="O16" s="857"/>
      <c r="P16" s="838" t="s">
        <v>1231</v>
      </c>
      <c r="Q16" s="867" t="s">
        <v>1232</v>
      </c>
      <c r="R16" s="857">
        <v>1121</v>
      </c>
      <c r="S16" s="857">
        <v>1121</v>
      </c>
      <c r="T16" s="857">
        <v>210</v>
      </c>
      <c r="U16" s="857">
        <v>210</v>
      </c>
      <c r="V16" s="857"/>
      <c r="W16" s="857"/>
      <c r="X16" s="867" t="s">
        <v>1233</v>
      </c>
      <c r="Y16" s="867" t="s">
        <v>1234</v>
      </c>
      <c r="Z16" s="867" t="s">
        <v>1235</v>
      </c>
      <c r="AA16" s="867" t="s">
        <v>1236</v>
      </c>
      <c r="AB16" s="867" t="s">
        <v>1237</v>
      </c>
      <c r="AC16" s="876" t="s">
        <v>1238</v>
      </c>
      <c r="AD16" s="876" t="s">
        <v>1239</v>
      </c>
      <c r="AE16" s="852" t="s">
        <v>1240</v>
      </c>
      <c r="AF16" s="874" t="s">
        <v>1218</v>
      </c>
      <c r="AG16" s="883" t="s">
        <v>1161</v>
      </c>
    </row>
    <row r="17" spans="1:33" s="697" customFormat="1" ht="69" customHeight="1">
      <c r="A17" s="835">
        <v>9</v>
      </c>
      <c r="B17" s="836" t="s">
        <v>1241</v>
      </c>
      <c r="C17" s="837" t="s">
        <v>1242</v>
      </c>
      <c r="D17" s="838" t="s">
        <v>1243</v>
      </c>
      <c r="E17" s="839" t="s">
        <v>233</v>
      </c>
      <c r="F17" s="839">
        <f>631298+(68084/80.83)*40.17</f>
        <v>665133.63379933196</v>
      </c>
      <c r="G17" s="839">
        <v>30000</v>
      </c>
      <c r="H17" s="839">
        <v>80000</v>
      </c>
      <c r="I17" s="839"/>
      <c r="J17" s="839">
        <f>H17*0.112</f>
        <v>8960</v>
      </c>
      <c r="K17" s="839">
        <f>H17*0.048</f>
        <v>3840</v>
      </c>
      <c r="L17" s="839">
        <f>H17*0.14</f>
        <v>11200.000000000002</v>
      </c>
      <c r="M17" s="839"/>
      <c r="N17" s="839">
        <f>H17*0.7</f>
        <v>56000</v>
      </c>
      <c r="O17" s="835"/>
      <c r="P17" s="838" t="s">
        <v>1244</v>
      </c>
      <c r="Q17" s="867" t="s">
        <v>1245</v>
      </c>
      <c r="R17" s="857" t="s">
        <v>1246</v>
      </c>
      <c r="S17" s="857" t="s">
        <v>1247</v>
      </c>
      <c r="T17" s="857">
        <v>1774.569</v>
      </c>
      <c r="U17" s="857" t="s">
        <v>1247</v>
      </c>
      <c r="V17" s="857"/>
      <c r="W17" s="857"/>
      <c r="X17" s="867" t="s">
        <v>1248</v>
      </c>
      <c r="Y17" s="867" t="s">
        <v>1249</v>
      </c>
      <c r="Z17" s="867" t="s">
        <v>1250</v>
      </c>
      <c r="AA17" s="857" t="s">
        <v>1251</v>
      </c>
      <c r="AB17" s="857" t="s">
        <v>1252</v>
      </c>
      <c r="AC17" s="873">
        <v>43009</v>
      </c>
      <c r="AD17" s="873">
        <v>44166</v>
      </c>
      <c r="AE17" s="852" t="s">
        <v>1253</v>
      </c>
      <c r="AF17" s="874" t="s">
        <v>1218</v>
      </c>
      <c r="AG17" s="883" t="s">
        <v>1161</v>
      </c>
    </row>
    <row r="18" spans="1:33" s="697" customFormat="1" ht="61.5" customHeight="1">
      <c r="A18" s="835">
        <v>10</v>
      </c>
      <c r="B18" s="836" t="s">
        <v>1254</v>
      </c>
      <c r="C18" s="837" t="s">
        <v>1255</v>
      </c>
      <c r="D18" s="838" t="s">
        <v>1256</v>
      </c>
      <c r="E18" s="839" t="s">
        <v>239</v>
      </c>
      <c r="F18" s="839">
        <f>1188400*0.636</f>
        <v>755822.4</v>
      </c>
      <c r="G18" s="839">
        <f>5000*0.636</f>
        <v>3180</v>
      </c>
      <c r="H18" s="839">
        <v>40000</v>
      </c>
      <c r="I18" s="839"/>
      <c r="J18" s="839"/>
      <c r="K18" s="839"/>
      <c r="L18" s="839"/>
      <c r="M18" s="839"/>
      <c r="N18" s="839">
        <v>40000</v>
      </c>
      <c r="O18" s="835"/>
      <c r="P18" s="838" t="s">
        <v>1257</v>
      </c>
      <c r="Q18" s="867" t="s">
        <v>1258</v>
      </c>
      <c r="R18" s="857">
        <v>3640.15</v>
      </c>
      <c r="S18" s="857"/>
      <c r="T18" s="857">
        <v>1012.8855</v>
      </c>
      <c r="U18" s="857"/>
      <c r="V18" s="857"/>
      <c r="W18" s="857"/>
      <c r="X18" s="867" t="s">
        <v>1259</v>
      </c>
      <c r="Y18" s="867" t="s">
        <v>1260</v>
      </c>
      <c r="Z18" s="867" t="s">
        <v>1261</v>
      </c>
      <c r="AA18" s="857"/>
      <c r="AB18" s="857" t="s">
        <v>1262</v>
      </c>
      <c r="AC18" s="873">
        <v>43252</v>
      </c>
      <c r="AD18" s="873">
        <v>44713</v>
      </c>
      <c r="AE18" s="852" t="s">
        <v>1263</v>
      </c>
      <c r="AF18" s="874" t="s">
        <v>1218</v>
      </c>
      <c r="AG18" s="883" t="s">
        <v>1264</v>
      </c>
    </row>
    <row r="19" spans="1:33" s="697" customFormat="1" ht="50.25" customHeight="1">
      <c r="A19" s="835">
        <v>11</v>
      </c>
      <c r="B19" s="836" t="s">
        <v>1265</v>
      </c>
      <c r="C19" s="837" t="s">
        <v>1266</v>
      </c>
      <c r="D19" s="838" t="s">
        <v>1267</v>
      </c>
      <c r="E19" s="839" t="s">
        <v>1268</v>
      </c>
      <c r="F19" s="839">
        <v>538000</v>
      </c>
      <c r="G19" s="839">
        <v>0</v>
      </c>
      <c r="H19" s="839">
        <v>1000</v>
      </c>
      <c r="I19" s="839" t="s">
        <v>1269</v>
      </c>
      <c r="J19" s="839" t="s">
        <v>1269</v>
      </c>
      <c r="K19" s="839" t="s">
        <v>1269</v>
      </c>
      <c r="L19" s="839" t="s">
        <v>1269</v>
      </c>
      <c r="M19" s="839" t="s">
        <v>1269</v>
      </c>
      <c r="N19" s="839" t="s">
        <v>1269</v>
      </c>
      <c r="O19" s="835">
        <v>1000</v>
      </c>
      <c r="P19" s="838" t="s">
        <v>1270</v>
      </c>
      <c r="Q19" s="867"/>
      <c r="R19" s="857" t="s">
        <v>1269</v>
      </c>
      <c r="S19" s="857" t="s">
        <v>1269</v>
      </c>
      <c r="T19" s="857" t="s">
        <v>1269</v>
      </c>
      <c r="U19" s="857" t="s">
        <v>1269</v>
      </c>
      <c r="V19" s="857" t="s">
        <v>1269</v>
      </c>
      <c r="W19" s="857" t="s">
        <v>1269</v>
      </c>
      <c r="X19" s="867" t="s">
        <v>1269</v>
      </c>
      <c r="Y19" s="867" t="s">
        <v>1269</v>
      </c>
      <c r="Z19" s="867" t="s">
        <v>1269</v>
      </c>
      <c r="AA19" s="857" t="s">
        <v>1269</v>
      </c>
      <c r="AB19" s="857" t="s">
        <v>1269</v>
      </c>
      <c r="AC19" s="873">
        <v>43617</v>
      </c>
      <c r="AD19" s="873">
        <v>44713</v>
      </c>
      <c r="AE19" s="852" t="s">
        <v>1271</v>
      </c>
      <c r="AF19" s="874" t="s">
        <v>1218</v>
      </c>
      <c r="AG19" s="883"/>
    </row>
    <row r="20" spans="1:33" s="697" customFormat="1" ht="42.75" customHeight="1">
      <c r="A20" s="835">
        <v>12</v>
      </c>
      <c r="B20" s="836" t="s">
        <v>1272</v>
      </c>
      <c r="C20" s="837" t="s">
        <v>1273</v>
      </c>
      <c r="D20" s="838" t="s">
        <v>1274</v>
      </c>
      <c r="E20" s="839" t="s">
        <v>1268</v>
      </c>
      <c r="F20" s="839">
        <v>279930</v>
      </c>
      <c r="G20" s="839">
        <v>0</v>
      </c>
      <c r="H20" s="839">
        <v>1000</v>
      </c>
      <c r="I20" s="839" t="s">
        <v>1269</v>
      </c>
      <c r="J20" s="839" t="s">
        <v>1269</v>
      </c>
      <c r="K20" s="839" t="s">
        <v>1269</v>
      </c>
      <c r="L20" s="839" t="s">
        <v>1269</v>
      </c>
      <c r="M20" s="839" t="s">
        <v>1269</v>
      </c>
      <c r="N20" s="839" t="s">
        <v>1269</v>
      </c>
      <c r="O20" s="835">
        <v>1000</v>
      </c>
      <c r="P20" s="838" t="s">
        <v>1275</v>
      </c>
      <c r="Q20" s="867"/>
      <c r="R20" s="857" t="s">
        <v>1269</v>
      </c>
      <c r="S20" s="857" t="s">
        <v>1269</v>
      </c>
      <c r="T20" s="857" t="s">
        <v>1269</v>
      </c>
      <c r="U20" s="857" t="s">
        <v>1269</v>
      </c>
      <c r="V20" s="857" t="s">
        <v>1269</v>
      </c>
      <c r="W20" s="857" t="s">
        <v>1269</v>
      </c>
      <c r="X20" s="867" t="s">
        <v>1269</v>
      </c>
      <c r="Y20" s="867" t="s">
        <v>1269</v>
      </c>
      <c r="Z20" s="867" t="s">
        <v>1269</v>
      </c>
      <c r="AA20" s="857" t="s">
        <v>1269</v>
      </c>
      <c r="AB20" s="857" t="s">
        <v>1269</v>
      </c>
      <c r="AC20" s="873">
        <v>43617</v>
      </c>
      <c r="AD20" s="873">
        <v>44713</v>
      </c>
      <c r="AE20" s="852" t="s">
        <v>1276</v>
      </c>
      <c r="AF20" s="874" t="s">
        <v>1276</v>
      </c>
      <c r="AG20" s="883"/>
    </row>
    <row r="21" spans="1:33" s="697" customFormat="1" ht="55.5" customHeight="1">
      <c r="A21" s="835">
        <v>13</v>
      </c>
      <c r="B21" s="841" t="s">
        <v>1277</v>
      </c>
      <c r="C21" s="838" t="s">
        <v>1278</v>
      </c>
      <c r="D21" s="838" t="s">
        <v>1279</v>
      </c>
      <c r="E21" s="839" t="s">
        <v>239</v>
      </c>
      <c r="F21" s="839">
        <v>3040500</v>
      </c>
      <c r="G21" s="839">
        <v>20000</v>
      </c>
      <c r="H21" s="839">
        <f>SUM(I21:O21)</f>
        <v>50000</v>
      </c>
      <c r="I21" s="839"/>
      <c r="J21" s="839"/>
      <c r="K21" s="839"/>
      <c r="L21" s="839">
        <v>50000</v>
      </c>
      <c r="M21" s="839"/>
      <c r="N21" s="839"/>
      <c r="O21" s="839"/>
      <c r="P21" s="838" t="s">
        <v>89</v>
      </c>
      <c r="Q21" s="867" t="s">
        <v>559</v>
      </c>
      <c r="R21" s="857">
        <v>600</v>
      </c>
      <c r="S21" s="857">
        <v>384</v>
      </c>
      <c r="T21" s="857"/>
      <c r="U21" s="857"/>
      <c r="V21" s="857"/>
      <c r="W21" s="857"/>
      <c r="X21" s="857" t="s">
        <v>1280</v>
      </c>
      <c r="Y21" s="857" t="s">
        <v>1281</v>
      </c>
      <c r="Z21" s="857" t="s">
        <v>1282</v>
      </c>
      <c r="AA21" s="839"/>
      <c r="AB21" s="839"/>
      <c r="AC21" s="857" t="s">
        <v>1191</v>
      </c>
      <c r="AD21" s="857" t="s">
        <v>1283</v>
      </c>
      <c r="AE21" s="852" t="s">
        <v>1284</v>
      </c>
      <c r="AF21" s="874" t="s">
        <v>1285</v>
      </c>
      <c r="AG21" s="883" t="s">
        <v>1161</v>
      </c>
    </row>
    <row r="22" spans="1:33" s="697" customFormat="1" ht="93.75" customHeight="1">
      <c r="A22" s="835">
        <v>14</v>
      </c>
      <c r="B22" s="836" t="s">
        <v>1286</v>
      </c>
      <c r="C22" s="837" t="s">
        <v>1287</v>
      </c>
      <c r="D22" s="838" t="s">
        <v>1288</v>
      </c>
      <c r="E22" s="839" t="s">
        <v>1289</v>
      </c>
      <c r="F22" s="839">
        <v>120000</v>
      </c>
      <c r="G22" s="839">
        <v>75000</v>
      </c>
      <c r="H22" s="839">
        <f>SUM(I22:O22)</f>
        <v>10000</v>
      </c>
      <c r="I22" s="839"/>
      <c r="J22" s="839"/>
      <c r="K22" s="839"/>
      <c r="L22" s="839">
        <v>10000</v>
      </c>
      <c r="M22" s="839"/>
      <c r="N22" s="839"/>
      <c r="O22" s="835"/>
      <c r="P22" s="838" t="s">
        <v>1290</v>
      </c>
      <c r="Q22" s="867" t="s">
        <v>1291</v>
      </c>
      <c r="R22" s="857">
        <v>600</v>
      </c>
      <c r="S22" s="857">
        <v>569</v>
      </c>
      <c r="T22" s="857"/>
      <c r="U22" s="857"/>
      <c r="V22" s="857"/>
      <c r="W22" s="857"/>
      <c r="X22" s="867" t="s">
        <v>1292</v>
      </c>
      <c r="Y22" s="867" t="s">
        <v>1293</v>
      </c>
      <c r="Z22" s="867" t="s">
        <v>1294</v>
      </c>
      <c r="AA22" s="857" t="s">
        <v>1295</v>
      </c>
      <c r="AB22" s="857" t="s">
        <v>1296</v>
      </c>
      <c r="AC22" s="873" t="s">
        <v>1157</v>
      </c>
      <c r="AD22" s="873" t="s">
        <v>1168</v>
      </c>
      <c r="AE22" s="852" t="s">
        <v>1297</v>
      </c>
      <c r="AF22" s="874" t="s">
        <v>1285</v>
      </c>
      <c r="AG22" s="883" t="s">
        <v>1161</v>
      </c>
    </row>
    <row r="23" spans="1:33" s="697" customFormat="1" ht="50.25" customHeight="1">
      <c r="A23" s="835">
        <v>15</v>
      </c>
      <c r="B23" s="842" t="s">
        <v>1298</v>
      </c>
      <c r="C23" s="837" t="s">
        <v>1299</v>
      </c>
      <c r="D23" s="838" t="s">
        <v>1300</v>
      </c>
      <c r="E23" s="839" t="s">
        <v>208</v>
      </c>
      <c r="F23" s="839">
        <v>306952</v>
      </c>
      <c r="G23" s="839">
        <v>159600</v>
      </c>
      <c r="H23" s="839">
        <v>20000</v>
      </c>
      <c r="I23" s="839"/>
      <c r="J23" s="839"/>
      <c r="K23" s="839"/>
      <c r="L23" s="839"/>
      <c r="M23" s="839"/>
      <c r="N23" s="839">
        <v>20000</v>
      </c>
      <c r="O23" s="839"/>
      <c r="P23" s="838" t="s">
        <v>1301</v>
      </c>
      <c r="Q23" s="867" t="s">
        <v>1302</v>
      </c>
      <c r="R23" s="857">
        <v>2215</v>
      </c>
      <c r="S23" s="857">
        <v>2215</v>
      </c>
      <c r="T23" s="857"/>
      <c r="U23" s="857"/>
      <c r="V23" s="857">
        <v>5.2224000000000004</v>
      </c>
      <c r="W23" s="857">
        <v>5.2224000000000004</v>
      </c>
      <c r="X23" s="857" t="s">
        <v>1303</v>
      </c>
      <c r="Y23" s="857" t="s">
        <v>1304</v>
      </c>
      <c r="Z23" s="857" t="s">
        <v>1305</v>
      </c>
      <c r="AA23" s="857" t="s">
        <v>1306</v>
      </c>
      <c r="AB23" s="857" t="s">
        <v>1307</v>
      </c>
      <c r="AC23" s="873">
        <v>42430</v>
      </c>
      <c r="AD23" s="876" t="s">
        <v>1308</v>
      </c>
      <c r="AE23" s="852" t="s">
        <v>1309</v>
      </c>
      <c r="AF23" s="874" t="s">
        <v>1194</v>
      </c>
      <c r="AG23" s="883" t="s">
        <v>1161</v>
      </c>
    </row>
    <row r="24" spans="1:33" s="697" customFormat="1" ht="50.25" customHeight="1">
      <c r="A24" s="840">
        <v>16</v>
      </c>
      <c r="B24" s="842" t="s">
        <v>1310</v>
      </c>
      <c r="C24" s="837" t="s">
        <v>1311</v>
      </c>
      <c r="D24" s="838" t="s">
        <v>1312</v>
      </c>
      <c r="E24" s="839" t="s">
        <v>1313</v>
      </c>
      <c r="F24" s="839">
        <v>270000</v>
      </c>
      <c r="G24" s="839">
        <v>72500</v>
      </c>
      <c r="H24" s="839">
        <v>10000</v>
      </c>
      <c r="I24" s="839"/>
      <c r="J24" s="839"/>
      <c r="K24" s="839"/>
      <c r="L24" s="839">
        <v>10000</v>
      </c>
      <c r="M24" s="839"/>
      <c r="N24" s="839"/>
      <c r="O24" s="839"/>
      <c r="P24" s="838" t="s">
        <v>1314</v>
      </c>
      <c r="Q24" s="867" t="s">
        <v>1315</v>
      </c>
      <c r="R24" s="857">
        <v>457</v>
      </c>
      <c r="S24" s="857">
        <v>457</v>
      </c>
      <c r="T24" s="857"/>
      <c r="U24" s="857"/>
      <c r="V24" s="857"/>
      <c r="W24" s="857"/>
      <c r="X24" s="857" t="s">
        <v>1316</v>
      </c>
      <c r="Y24" s="857" t="s">
        <v>1317</v>
      </c>
      <c r="Z24" s="857" t="s">
        <v>1318</v>
      </c>
      <c r="AA24" s="857" t="s">
        <v>1319</v>
      </c>
      <c r="AB24" s="857" t="s">
        <v>1320</v>
      </c>
      <c r="AC24" s="873">
        <v>42583</v>
      </c>
      <c r="AD24" s="876" t="s">
        <v>1321</v>
      </c>
      <c r="AE24" s="852" t="s">
        <v>1322</v>
      </c>
      <c r="AF24" s="874" t="s">
        <v>1194</v>
      </c>
      <c r="AG24" s="883" t="s">
        <v>1161</v>
      </c>
    </row>
    <row r="25" spans="1:33" s="3" customFormat="1" ht="50.25" customHeight="1">
      <c r="A25" s="673">
        <v>17</v>
      </c>
      <c r="B25" s="843" t="s">
        <v>1323</v>
      </c>
      <c r="C25" s="844"/>
      <c r="D25" s="680" t="s">
        <v>1324</v>
      </c>
      <c r="E25" s="678" t="s">
        <v>253</v>
      </c>
      <c r="F25" s="678">
        <v>62000</v>
      </c>
      <c r="G25" s="678">
        <v>7831</v>
      </c>
      <c r="H25" s="678">
        <v>600</v>
      </c>
      <c r="I25" s="678"/>
      <c r="J25" s="678"/>
      <c r="K25" s="678"/>
      <c r="L25" s="678">
        <v>600</v>
      </c>
      <c r="M25" s="678"/>
      <c r="N25" s="678"/>
      <c r="O25" s="858"/>
      <c r="P25" s="680" t="s">
        <v>1325</v>
      </c>
      <c r="Q25" s="500" t="s">
        <v>1326</v>
      </c>
      <c r="R25" s="488">
        <v>996</v>
      </c>
      <c r="S25" s="488">
        <v>0</v>
      </c>
      <c r="T25" s="488">
        <v>0</v>
      </c>
      <c r="U25" s="488">
        <v>0</v>
      </c>
      <c r="V25" s="488">
        <v>0</v>
      </c>
      <c r="W25" s="488">
        <v>0</v>
      </c>
      <c r="X25" s="488" t="s">
        <v>1190</v>
      </c>
      <c r="Y25" s="488" t="s">
        <v>1190</v>
      </c>
      <c r="Z25" s="488" t="s">
        <v>1190</v>
      </c>
      <c r="AA25" s="488" t="s">
        <v>1190</v>
      </c>
      <c r="AB25" s="488" t="s">
        <v>1190</v>
      </c>
      <c r="AC25" s="488" t="s">
        <v>1327</v>
      </c>
      <c r="AD25" s="488" t="s">
        <v>1192</v>
      </c>
      <c r="AE25" s="490" t="s">
        <v>1328</v>
      </c>
      <c r="AF25" s="488" t="s">
        <v>1194</v>
      </c>
      <c r="AG25" s="884" t="s">
        <v>1161</v>
      </c>
    </row>
    <row r="26" spans="1:33" s="818" customFormat="1" ht="61.5" customHeight="1">
      <c r="A26" s="840">
        <v>18</v>
      </c>
      <c r="B26" s="845" t="s">
        <v>1329</v>
      </c>
      <c r="C26" s="845" t="s">
        <v>1330</v>
      </c>
      <c r="D26" s="845" t="s">
        <v>1331</v>
      </c>
      <c r="E26" s="846" t="s">
        <v>1332</v>
      </c>
      <c r="F26" s="846">
        <v>3598</v>
      </c>
      <c r="G26" s="846">
        <v>2500</v>
      </c>
      <c r="H26" s="846">
        <v>1000</v>
      </c>
      <c r="I26" s="846"/>
      <c r="J26" s="846"/>
      <c r="K26" s="846">
        <v>1000</v>
      </c>
      <c r="L26" s="846"/>
      <c r="M26" s="846"/>
      <c r="N26" s="846"/>
      <c r="O26" s="846"/>
      <c r="P26" s="845" t="s">
        <v>1333</v>
      </c>
      <c r="Q26" s="845" t="s">
        <v>1334</v>
      </c>
      <c r="R26" s="868"/>
      <c r="S26" s="868"/>
      <c r="T26" s="868"/>
      <c r="U26" s="868"/>
      <c r="V26" s="868"/>
      <c r="W26" s="868"/>
      <c r="X26" s="869" t="s">
        <v>1335</v>
      </c>
      <c r="Y26" s="869" t="s">
        <v>1336</v>
      </c>
      <c r="Z26" s="869" t="s">
        <v>1337</v>
      </c>
      <c r="AA26" s="869"/>
      <c r="AB26" s="869" t="s">
        <v>1338</v>
      </c>
      <c r="AC26" s="877" t="s">
        <v>1339</v>
      </c>
      <c r="AD26" s="877" t="s">
        <v>1168</v>
      </c>
      <c r="AE26" s="862" t="s">
        <v>1340</v>
      </c>
      <c r="AF26" s="878" t="s">
        <v>1180</v>
      </c>
      <c r="AG26" s="883" t="s">
        <v>1161</v>
      </c>
    </row>
    <row r="27" spans="1:33" s="818" customFormat="1" ht="74.25" customHeight="1">
      <c r="A27" s="1170">
        <v>19</v>
      </c>
      <c r="B27" s="1178" t="s">
        <v>1341</v>
      </c>
      <c r="C27" s="847" t="s">
        <v>1342</v>
      </c>
      <c r="D27" s="845" t="s">
        <v>1343</v>
      </c>
      <c r="E27" s="846" t="s">
        <v>64</v>
      </c>
      <c r="F27" s="846">
        <v>20003</v>
      </c>
      <c r="G27" s="846">
        <v>2000</v>
      </c>
      <c r="H27" s="846">
        <v>6000</v>
      </c>
      <c r="I27" s="846">
        <v>3000</v>
      </c>
      <c r="J27" s="846">
        <v>3000</v>
      </c>
      <c r="K27" s="846"/>
      <c r="L27" s="846"/>
      <c r="M27" s="846"/>
      <c r="N27" s="846"/>
      <c r="O27" s="846"/>
      <c r="P27" s="845" t="s">
        <v>1344</v>
      </c>
      <c r="Q27" s="845" t="s">
        <v>1345</v>
      </c>
      <c r="R27" s="868"/>
      <c r="S27" s="868"/>
      <c r="T27" s="868"/>
      <c r="U27" s="868"/>
      <c r="V27" s="868"/>
      <c r="W27" s="868"/>
      <c r="X27" s="869"/>
      <c r="Y27" s="869"/>
      <c r="Z27" s="869" t="s">
        <v>1346</v>
      </c>
      <c r="AA27" s="869"/>
      <c r="AB27" s="869" t="s">
        <v>1347</v>
      </c>
      <c r="AC27" s="877" t="s">
        <v>1348</v>
      </c>
      <c r="AD27" s="877" t="s">
        <v>1168</v>
      </c>
      <c r="AE27" s="862" t="s">
        <v>1349</v>
      </c>
      <c r="AF27" s="878" t="s">
        <v>1180</v>
      </c>
      <c r="AG27" s="883" t="s">
        <v>1264</v>
      </c>
    </row>
    <row r="28" spans="1:33" s="818" customFormat="1" ht="72.95" customHeight="1">
      <c r="A28" s="1171"/>
      <c r="B28" s="1179"/>
      <c r="C28" s="845" t="s">
        <v>1350</v>
      </c>
      <c r="D28" s="845" t="s">
        <v>1351</v>
      </c>
      <c r="E28" s="846" t="s">
        <v>34</v>
      </c>
      <c r="F28" s="846">
        <v>2549</v>
      </c>
      <c r="G28" s="846">
        <v>500</v>
      </c>
      <c r="H28" s="846">
        <v>2049</v>
      </c>
      <c r="I28" s="859"/>
      <c r="J28" s="846">
        <v>1470</v>
      </c>
      <c r="K28" s="860">
        <f>F28-G28-J28</f>
        <v>579</v>
      </c>
      <c r="L28" s="859"/>
      <c r="M28" s="859"/>
      <c r="N28" s="859"/>
      <c r="O28" s="859"/>
      <c r="P28" s="845" t="s">
        <v>1352</v>
      </c>
      <c r="Q28" s="845" t="s">
        <v>1353</v>
      </c>
      <c r="R28" s="868"/>
      <c r="S28" s="868"/>
      <c r="T28" s="868"/>
      <c r="U28" s="868"/>
      <c r="V28" s="868"/>
      <c r="W28" s="868"/>
      <c r="X28" s="868"/>
      <c r="Y28" s="868"/>
      <c r="Z28" s="869" t="s">
        <v>1354</v>
      </c>
      <c r="AA28" s="868"/>
      <c r="AB28" s="868"/>
      <c r="AC28" s="877" t="s">
        <v>1355</v>
      </c>
      <c r="AD28" s="876" t="s">
        <v>1327</v>
      </c>
      <c r="AE28" s="862" t="s">
        <v>1340</v>
      </c>
      <c r="AF28" s="878" t="s">
        <v>1180</v>
      </c>
      <c r="AG28" s="883" t="s">
        <v>1264</v>
      </c>
    </row>
    <row r="29" spans="1:33" s="818" customFormat="1" ht="80.25" customHeight="1">
      <c r="A29" s="1172"/>
      <c r="B29" s="1180"/>
      <c r="C29" s="845" t="s">
        <v>1356</v>
      </c>
      <c r="D29" s="845" t="s">
        <v>1357</v>
      </c>
      <c r="E29" s="846" t="s">
        <v>34</v>
      </c>
      <c r="F29" s="846">
        <v>2340</v>
      </c>
      <c r="G29" s="846">
        <v>450</v>
      </c>
      <c r="H29" s="846">
        <v>1890</v>
      </c>
      <c r="I29" s="859"/>
      <c r="J29" s="846">
        <v>1428</v>
      </c>
      <c r="K29" s="860">
        <f>F29-G29-J29</f>
        <v>462</v>
      </c>
      <c r="L29" s="859"/>
      <c r="M29" s="859"/>
      <c r="N29" s="859"/>
      <c r="O29" s="859"/>
      <c r="P29" s="845" t="s">
        <v>1352</v>
      </c>
      <c r="Q29" s="845" t="s">
        <v>1353</v>
      </c>
      <c r="R29" s="868"/>
      <c r="S29" s="868"/>
      <c r="T29" s="868"/>
      <c r="U29" s="868"/>
      <c r="V29" s="868"/>
      <c r="W29" s="868"/>
      <c r="X29" s="868"/>
      <c r="Y29" s="868"/>
      <c r="Z29" s="869" t="s">
        <v>1354</v>
      </c>
      <c r="AA29" s="868"/>
      <c r="AB29" s="868"/>
      <c r="AC29" s="877" t="s">
        <v>1355</v>
      </c>
      <c r="AD29" s="876" t="s">
        <v>1327</v>
      </c>
      <c r="AE29" s="862" t="s">
        <v>1340</v>
      </c>
      <c r="AF29" s="878" t="s">
        <v>1180</v>
      </c>
      <c r="AG29" s="883" t="s">
        <v>1264</v>
      </c>
    </row>
    <row r="30" spans="1:33" s="697" customFormat="1" ht="70.5" customHeight="1">
      <c r="A30" s="1173">
        <v>20</v>
      </c>
      <c r="B30" s="1181" t="s">
        <v>1358</v>
      </c>
      <c r="C30" s="837" t="s">
        <v>1359</v>
      </c>
      <c r="D30" s="838" t="s">
        <v>1360</v>
      </c>
      <c r="E30" s="839" t="s">
        <v>1361</v>
      </c>
      <c r="F30" s="839">
        <v>360938</v>
      </c>
      <c r="G30" s="839">
        <v>10000</v>
      </c>
      <c r="H30" s="839">
        <v>72187.600000000006</v>
      </c>
      <c r="I30" s="839">
        <f>31287.2*0.2</f>
        <v>6257.4400000000005</v>
      </c>
      <c r="J30" s="839">
        <f>13688.15*0.2</f>
        <v>2737.63</v>
      </c>
      <c r="K30" s="839"/>
      <c r="L30" s="839"/>
      <c r="M30" s="839"/>
      <c r="N30" s="839"/>
      <c r="O30" s="839">
        <v>63193</v>
      </c>
      <c r="P30" s="838" t="s">
        <v>1362</v>
      </c>
      <c r="Q30" s="867" t="s">
        <v>1363</v>
      </c>
      <c r="R30" s="857">
        <v>3458.7584999999999</v>
      </c>
      <c r="S30" s="857"/>
      <c r="T30" s="857">
        <v>1150.1790000000001</v>
      </c>
      <c r="U30" s="857"/>
      <c r="V30" s="857"/>
      <c r="W30" s="857"/>
      <c r="X30" s="867" t="s">
        <v>1304</v>
      </c>
      <c r="Y30" s="867" t="s">
        <v>1190</v>
      </c>
      <c r="Z30" s="867" t="s">
        <v>1190</v>
      </c>
      <c r="AA30" s="867" t="s">
        <v>1190</v>
      </c>
      <c r="AB30" s="867" t="s">
        <v>1304</v>
      </c>
      <c r="AC30" s="1099" t="s">
        <v>36</v>
      </c>
      <c r="AD30" s="1100" t="s">
        <v>1364</v>
      </c>
      <c r="AE30" s="852" t="s">
        <v>1365</v>
      </c>
      <c r="AF30" s="874" t="s">
        <v>1180</v>
      </c>
      <c r="AG30" s="883" t="s">
        <v>1161</v>
      </c>
    </row>
    <row r="31" spans="1:33" s="697" customFormat="1" ht="70.5" customHeight="1">
      <c r="A31" s="1174"/>
      <c r="B31" s="1182"/>
      <c r="C31" s="837" t="s">
        <v>1366</v>
      </c>
      <c r="D31" s="838" t="s">
        <v>1367</v>
      </c>
      <c r="E31" s="839" t="s">
        <v>253</v>
      </c>
      <c r="F31" s="839">
        <v>499000</v>
      </c>
      <c r="G31" s="839">
        <v>400</v>
      </c>
      <c r="H31" s="839">
        <v>3000</v>
      </c>
      <c r="I31" s="839"/>
      <c r="J31" s="839"/>
      <c r="K31" s="839">
        <v>3000</v>
      </c>
      <c r="L31" s="839"/>
      <c r="M31" s="839"/>
      <c r="N31" s="839"/>
      <c r="O31" s="835"/>
      <c r="P31" s="838" t="s">
        <v>1368</v>
      </c>
      <c r="Q31" s="867" t="s">
        <v>1369</v>
      </c>
      <c r="R31" s="857">
        <v>4353</v>
      </c>
      <c r="S31" s="857">
        <v>1306</v>
      </c>
      <c r="T31" s="857"/>
      <c r="U31" s="857"/>
      <c r="V31" s="857"/>
      <c r="W31" s="857"/>
      <c r="X31" s="867"/>
      <c r="Y31" s="867"/>
      <c r="Z31" s="867"/>
      <c r="AA31" s="867"/>
      <c r="AB31" s="867"/>
      <c r="AC31" s="1099" t="s">
        <v>1327</v>
      </c>
      <c r="AD31" s="1100" t="s">
        <v>1370</v>
      </c>
      <c r="AE31" s="852" t="s">
        <v>1371</v>
      </c>
      <c r="AF31" s="874" t="s">
        <v>1194</v>
      </c>
      <c r="AG31" s="883" t="s">
        <v>1161</v>
      </c>
    </row>
    <row r="32" spans="1:33" s="697" customFormat="1" ht="63" customHeight="1">
      <c r="A32" s="1175">
        <v>21</v>
      </c>
      <c r="B32" s="1183" t="s">
        <v>1372</v>
      </c>
      <c r="C32" s="837" t="s">
        <v>1373</v>
      </c>
      <c r="D32" s="838" t="s">
        <v>1374</v>
      </c>
      <c r="E32" s="839" t="s">
        <v>48</v>
      </c>
      <c r="F32" s="839">
        <v>102970</v>
      </c>
      <c r="G32" s="839">
        <v>91000</v>
      </c>
      <c r="H32" s="839">
        <v>11970</v>
      </c>
      <c r="I32" s="839"/>
      <c r="J32" s="839">
        <v>6072</v>
      </c>
      <c r="K32" s="839"/>
      <c r="L32" s="839"/>
      <c r="M32" s="839"/>
      <c r="N32" s="839"/>
      <c r="O32" s="839">
        <f>H32-J32</f>
        <v>5898</v>
      </c>
      <c r="P32" s="838" t="s">
        <v>89</v>
      </c>
      <c r="Q32" s="867" t="s">
        <v>1375</v>
      </c>
      <c r="R32" s="857">
        <v>1474.06</v>
      </c>
      <c r="S32" s="857">
        <v>1474.06</v>
      </c>
      <c r="T32" s="857"/>
      <c r="U32" s="857"/>
      <c r="V32" s="857"/>
      <c r="W32" s="857"/>
      <c r="X32" s="867" t="s">
        <v>1376</v>
      </c>
      <c r="Y32" s="867" t="s">
        <v>1377</v>
      </c>
      <c r="Z32" s="867" t="s">
        <v>1378</v>
      </c>
      <c r="AA32" s="867"/>
      <c r="AB32" s="867" t="s">
        <v>1379</v>
      </c>
      <c r="AC32" s="873">
        <v>42614</v>
      </c>
      <c r="AD32" s="873">
        <v>43435</v>
      </c>
      <c r="AE32" s="852" t="s">
        <v>1380</v>
      </c>
      <c r="AF32" s="874" t="s">
        <v>1381</v>
      </c>
      <c r="AG32" s="883" t="s">
        <v>1161</v>
      </c>
    </row>
    <row r="33" spans="1:33" s="697" customFormat="1" ht="45" customHeight="1">
      <c r="A33" s="1176"/>
      <c r="B33" s="1184"/>
      <c r="C33" s="837" t="s">
        <v>1382</v>
      </c>
      <c r="D33" s="838" t="s">
        <v>1383</v>
      </c>
      <c r="E33" s="839" t="s">
        <v>1384</v>
      </c>
      <c r="F33" s="839">
        <v>155062</v>
      </c>
      <c r="G33" s="839">
        <v>127741</v>
      </c>
      <c r="H33" s="839">
        <v>6000</v>
      </c>
      <c r="I33" s="839"/>
      <c r="J33" s="839"/>
      <c r="K33" s="839">
        <v>6000</v>
      </c>
      <c r="L33" s="839"/>
      <c r="M33" s="839"/>
      <c r="N33" s="839"/>
      <c r="O33" s="839"/>
      <c r="P33" s="838" t="s">
        <v>105</v>
      </c>
      <c r="Q33" s="867" t="s">
        <v>99</v>
      </c>
      <c r="R33" s="857"/>
      <c r="S33" s="857"/>
      <c r="T33" s="857"/>
      <c r="U33" s="857"/>
      <c r="V33" s="857"/>
      <c r="W33" s="857"/>
      <c r="X33" s="867"/>
      <c r="Y33" s="867"/>
      <c r="Z33" s="867"/>
      <c r="AA33" s="867"/>
      <c r="AB33" s="867"/>
      <c r="AC33" s="873" t="s">
        <v>36</v>
      </c>
      <c r="AD33" s="873" t="s">
        <v>1168</v>
      </c>
      <c r="AE33" s="852" t="s">
        <v>1385</v>
      </c>
      <c r="AF33" s="874" t="s">
        <v>1386</v>
      </c>
      <c r="AG33" s="883" t="s">
        <v>1161</v>
      </c>
    </row>
    <row r="34" spans="1:33" s="697" customFormat="1" ht="72" customHeight="1">
      <c r="A34" s="1176"/>
      <c r="B34" s="1184"/>
      <c r="C34" s="837" t="s">
        <v>1387</v>
      </c>
      <c r="D34" s="848" t="s">
        <v>1388</v>
      </c>
      <c r="E34" s="839" t="s">
        <v>79</v>
      </c>
      <c r="F34" s="839">
        <v>80757</v>
      </c>
      <c r="G34" s="839">
        <v>28300</v>
      </c>
      <c r="H34" s="839">
        <v>10000</v>
      </c>
      <c r="I34" s="839"/>
      <c r="J34" s="839"/>
      <c r="K34" s="839">
        <v>10000</v>
      </c>
      <c r="L34" s="839"/>
      <c r="M34" s="839"/>
      <c r="N34" s="839"/>
      <c r="O34" s="839"/>
      <c r="P34" s="838" t="s">
        <v>1389</v>
      </c>
      <c r="Q34" s="867" t="s">
        <v>99</v>
      </c>
      <c r="R34" s="857"/>
      <c r="S34" s="857"/>
      <c r="T34" s="857"/>
      <c r="U34" s="857"/>
      <c r="V34" s="857"/>
      <c r="W34" s="857"/>
      <c r="X34" s="867"/>
      <c r="Y34" s="867"/>
      <c r="Z34" s="867"/>
      <c r="AA34" s="867"/>
      <c r="AB34" s="867"/>
      <c r="AC34" s="873" t="s">
        <v>36</v>
      </c>
      <c r="AD34" s="873" t="s">
        <v>1168</v>
      </c>
      <c r="AE34" s="852" t="s">
        <v>1386</v>
      </c>
      <c r="AF34" s="874" t="s">
        <v>1386</v>
      </c>
      <c r="AG34" s="883" t="s">
        <v>1161</v>
      </c>
    </row>
    <row r="35" spans="1:33" s="697" customFormat="1" ht="72" customHeight="1">
      <c r="A35" s="1177"/>
      <c r="B35" s="1185"/>
      <c r="C35" s="837" t="s">
        <v>1390</v>
      </c>
      <c r="D35" s="838" t="s">
        <v>1391</v>
      </c>
      <c r="E35" s="839" t="s">
        <v>1392</v>
      </c>
      <c r="F35" s="839">
        <v>57459</v>
      </c>
      <c r="G35" s="839">
        <v>45360</v>
      </c>
      <c r="H35" s="839">
        <v>2000</v>
      </c>
      <c r="I35" s="839"/>
      <c r="J35" s="839"/>
      <c r="K35" s="839"/>
      <c r="L35" s="839"/>
      <c r="M35" s="839"/>
      <c r="N35" s="839">
        <v>2000</v>
      </c>
      <c r="O35" s="839"/>
      <c r="P35" s="838" t="s">
        <v>1393</v>
      </c>
      <c r="Q35" s="867" t="s">
        <v>99</v>
      </c>
      <c r="R35" s="857">
        <v>216.27</v>
      </c>
      <c r="S35" s="857">
        <v>216.27</v>
      </c>
      <c r="T35" s="857"/>
      <c r="U35" s="857"/>
      <c r="V35" s="857"/>
      <c r="W35" s="857"/>
      <c r="X35" s="857" t="s">
        <v>1394</v>
      </c>
      <c r="Y35" s="857"/>
      <c r="Z35" s="857" t="s">
        <v>1395</v>
      </c>
      <c r="AA35" s="857" t="s">
        <v>1396</v>
      </c>
      <c r="AB35" s="857" t="s">
        <v>1397</v>
      </c>
      <c r="AC35" s="873">
        <v>40725</v>
      </c>
      <c r="AD35" s="873">
        <v>43800</v>
      </c>
      <c r="AE35" s="852" t="s">
        <v>1398</v>
      </c>
      <c r="AF35" s="874" t="s">
        <v>1399</v>
      </c>
      <c r="AG35" s="883" t="s">
        <v>1161</v>
      </c>
    </row>
    <row r="36" spans="1:33" s="697" customFormat="1" ht="57.75" customHeight="1">
      <c r="A36" s="835">
        <v>22</v>
      </c>
      <c r="B36" s="841" t="s">
        <v>1400</v>
      </c>
      <c r="C36" s="838" t="s">
        <v>1401</v>
      </c>
      <c r="D36" s="838" t="s">
        <v>1402</v>
      </c>
      <c r="E36" s="839" t="s">
        <v>1403</v>
      </c>
      <c r="F36" s="839">
        <v>200000</v>
      </c>
      <c r="G36" s="839">
        <v>148500</v>
      </c>
      <c r="H36" s="839">
        <v>3000</v>
      </c>
      <c r="I36" s="839"/>
      <c r="J36" s="839"/>
      <c r="K36" s="839"/>
      <c r="L36" s="839">
        <v>3000</v>
      </c>
      <c r="M36" s="839"/>
      <c r="N36" s="839"/>
      <c r="O36" s="839"/>
      <c r="P36" s="838" t="s">
        <v>1402</v>
      </c>
      <c r="Q36" s="867" t="s">
        <v>1404</v>
      </c>
      <c r="R36" s="857">
        <v>950</v>
      </c>
      <c r="S36" s="857"/>
      <c r="T36" s="857"/>
      <c r="U36" s="857"/>
      <c r="V36" s="857"/>
      <c r="W36" s="857"/>
      <c r="X36" s="857"/>
      <c r="Y36" s="857"/>
      <c r="Z36" s="857"/>
      <c r="AA36" s="857" t="s">
        <v>1405</v>
      </c>
      <c r="AB36" s="857" t="s">
        <v>1406</v>
      </c>
      <c r="AC36" s="873">
        <v>40269</v>
      </c>
      <c r="AD36" s="873">
        <v>44044</v>
      </c>
      <c r="AE36" s="852" t="s">
        <v>1407</v>
      </c>
      <c r="AF36" s="874" t="s">
        <v>1180</v>
      </c>
      <c r="AG36" s="883" t="s">
        <v>1161</v>
      </c>
    </row>
    <row r="37" spans="1:33" s="697" customFormat="1" ht="45.75" customHeight="1">
      <c r="A37" s="835">
        <v>23</v>
      </c>
      <c r="B37" s="841" t="s">
        <v>1408</v>
      </c>
      <c r="C37" s="838" t="s">
        <v>1409</v>
      </c>
      <c r="D37" s="838" t="s">
        <v>1410</v>
      </c>
      <c r="E37" s="839" t="s">
        <v>1172</v>
      </c>
      <c r="F37" s="839">
        <v>285000</v>
      </c>
      <c r="G37" s="839">
        <v>275000</v>
      </c>
      <c r="H37" s="839">
        <v>10000</v>
      </c>
      <c r="I37" s="839"/>
      <c r="J37" s="839"/>
      <c r="K37" s="839">
        <v>10000</v>
      </c>
      <c r="L37" s="839"/>
      <c r="M37" s="839"/>
      <c r="N37" s="839"/>
      <c r="O37" s="839"/>
      <c r="P37" s="838" t="s">
        <v>1411</v>
      </c>
      <c r="Q37" s="867" t="s">
        <v>1412</v>
      </c>
      <c r="R37" s="857">
        <v>17026.169999999998</v>
      </c>
      <c r="S37" s="857">
        <v>7298.75</v>
      </c>
      <c r="T37" s="857"/>
      <c r="U37" s="857"/>
      <c r="V37" s="857"/>
      <c r="W37" s="857"/>
      <c r="X37" s="857"/>
      <c r="Y37" s="857"/>
      <c r="Z37" s="857" t="s">
        <v>1413</v>
      </c>
      <c r="AA37" s="857"/>
      <c r="AB37" s="857" t="s">
        <v>1414</v>
      </c>
      <c r="AC37" s="873" t="s">
        <v>1178</v>
      </c>
      <c r="AD37" s="873" t="s">
        <v>1158</v>
      </c>
      <c r="AE37" s="852" t="s">
        <v>170</v>
      </c>
      <c r="AF37" s="874" t="s">
        <v>1415</v>
      </c>
      <c r="AG37" s="883" t="s">
        <v>1161</v>
      </c>
    </row>
    <row r="38" spans="1:33" s="817" customFormat="1" ht="36" customHeight="1">
      <c r="A38" s="1161" t="s">
        <v>1416</v>
      </c>
      <c r="B38" s="1162"/>
      <c r="C38" s="831"/>
      <c r="D38" s="834"/>
      <c r="E38" s="832"/>
      <c r="F38" s="672">
        <f>SUM(F39:F54)</f>
        <v>3561500</v>
      </c>
      <c r="G38" s="672">
        <f>SUM(G39:G54)</f>
        <v>864869</v>
      </c>
      <c r="H38" s="672">
        <f>SUM(H39:H54)</f>
        <v>318530</v>
      </c>
      <c r="I38" s="832"/>
      <c r="J38" s="832"/>
      <c r="K38" s="832"/>
      <c r="L38" s="832"/>
      <c r="M38" s="832"/>
      <c r="N38" s="832"/>
      <c r="O38" s="832"/>
      <c r="P38" s="834"/>
      <c r="Q38" s="866"/>
      <c r="R38" s="865"/>
      <c r="S38" s="865"/>
      <c r="T38" s="865"/>
      <c r="U38" s="865"/>
      <c r="V38" s="865"/>
      <c r="W38" s="865"/>
      <c r="X38" s="865"/>
      <c r="Y38" s="865"/>
      <c r="Z38" s="865"/>
      <c r="AA38" s="865"/>
      <c r="AB38" s="865"/>
      <c r="AC38" s="865"/>
      <c r="AD38" s="865"/>
      <c r="AE38" s="871"/>
      <c r="AF38" s="872"/>
      <c r="AG38" s="882"/>
    </row>
    <row r="39" spans="1:33" s="819" customFormat="1" ht="56.25" customHeight="1">
      <c r="A39" s="835">
        <v>24</v>
      </c>
      <c r="B39" s="841" t="s">
        <v>1417</v>
      </c>
      <c r="C39" s="838" t="s">
        <v>1418</v>
      </c>
      <c r="D39" s="838" t="s">
        <v>581</v>
      </c>
      <c r="E39" s="839" t="s">
        <v>1289</v>
      </c>
      <c r="F39" s="839">
        <v>35000</v>
      </c>
      <c r="G39" s="839">
        <v>29819</v>
      </c>
      <c r="H39" s="839">
        <v>2130</v>
      </c>
      <c r="I39" s="839">
        <v>0</v>
      </c>
      <c r="J39" s="839">
        <v>0</v>
      </c>
      <c r="K39" s="839">
        <v>0</v>
      </c>
      <c r="L39" s="839">
        <v>0</v>
      </c>
      <c r="M39" s="839">
        <v>0</v>
      </c>
      <c r="N39" s="839">
        <v>0</v>
      </c>
      <c r="O39" s="839">
        <v>2130</v>
      </c>
      <c r="P39" s="838" t="s">
        <v>89</v>
      </c>
      <c r="Q39" s="867" t="s">
        <v>1419</v>
      </c>
      <c r="R39" s="857">
        <v>886</v>
      </c>
      <c r="S39" s="857">
        <v>886</v>
      </c>
      <c r="T39" s="857"/>
      <c r="U39" s="857"/>
      <c r="V39" s="857"/>
      <c r="W39" s="857"/>
      <c r="X39" s="857" t="s">
        <v>1420</v>
      </c>
      <c r="Y39" s="857"/>
      <c r="Z39" s="857" t="s">
        <v>1421</v>
      </c>
      <c r="AA39" s="857"/>
      <c r="AB39" s="857" t="s">
        <v>1422</v>
      </c>
      <c r="AC39" s="873">
        <v>41944</v>
      </c>
      <c r="AD39" s="857" t="s">
        <v>1283</v>
      </c>
      <c r="AE39" s="852" t="s">
        <v>1423</v>
      </c>
      <c r="AF39" s="857" t="s">
        <v>1415</v>
      </c>
      <c r="AG39" s="883" t="s">
        <v>1161</v>
      </c>
    </row>
    <row r="40" spans="1:33" s="697" customFormat="1" ht="95.25" customHeight="1">
      <c r="A40" s="846">
        <v>25</v>
      </c>
      <c r="B40" s="849" t="s">
        <v>1424</v>
      </c>
      <c r="C40" s="838" t="s">
        <v>1425</v>
      </c>
      <c r="D40" s="845" t="s">
        <v>1426</v>
      </c>
      <c r="E40" s="850" t="s">
        <v>1427</v>
      </c>
      <c r="F40" s="851">
        <v>1100000</v>
      </c>
      <c r="G40" s="850">
        <v>505000</v>
      </c>
      <c r="H40" s="850">
        <v>20000</v>
      </c>
      <c r="I40" s="861"/>
      <c r="J40" s="861"/>
      <c r="K40" s="861"/>
      <c r="L40" s="861"/>
      <c r="M40" s="861"/>
      <c r="N40" s="861"/>
      <c r="O40" s="862"/>
      <c r="P40" s="863" t="s">
        <v>1428</v>
      </c>
      <c r="Q40" s="870" t="s">
        <v>1429</v>
      </c>
      <c r="R40" s="867"/>
      <c r="S40" s="867"/>
      <c r="T40" s="867"/>
      <c r="U40" s="867"/>
      <c r="V40" s="867"/>
      <c r="W40" s="867"/>
      <c r="X40" s="867"/>
      <c r="Y40" s="867"/>
      <c r="Z40" s="867"/>
      <c r="AA40" s="867"/>
      <c r="AB40" s="867"/>
      <c r="AC40" s="857" t="s">
        <v>1430</v>
      </c>
      <c r="AD40" s="857" t="s">
        <v>1192</v>
      </c>
      <c r="AE40" s="852" t="s">
        <v>1194</v>
      </c>
      <c r="AF40" s="857" t="s">
        <v>1194</v>
      </c>
      <c r="AG40" s="883" t="s">
        <v>1161</v>
      </c>
    </row>
    <row r="41" spans="1:33" s="697" customFormat="1" ht="90" customHeight="1">
      <c r="A41" s="835">
        <v>26</v>
      </c>
      <c r="B41" s="841" t="s">
        <v>1431</v>
      </c>
      <c r="C41" s="838" t="s">
        <v>1432</v>
      </c>
      <c r="D41" s="838" t="s">
        <v>1433</v>
      </c>
      <c r="E41" s="839" t="s">
        <v>582</v>
      </c>
      <c r="F41" s="839">
        <v>235000</v>
      </c>
      <c r="G41" s="839">
        <v>52000</v>
      </c>
      <c r="H41" s="839">
        <f>SUM(I41:O41)</f>
        <v>10000</v>
      </c>
      <c r="I41" s="839"/>
      <c r="J41" s="839"/>
      <c r="K41" s="839"/>
      <c r="L41" s="839"/>
      <c r="M41" s="839"/>
      <c r="N41" s="839">
        <v>10000</v>
      </c>
      <c r="O41" s="839"/>
      <c r="P41" s="838" t="s">
        <v>1434</v>
      </c>
      <c r="Q41" s="867" t="s">
        <v>1435</v>
      </c>
      <c r="R41" s="857">
        <v>246</v>
      </c>
      <c r="S41" s="857">
        <v>246</v>
      </c>
      <c r="T41" s="857"/>
      <c r="U41" s="857"/>
      <c r="V41" s="857"/>
      <c r="W41" s="857"/>
      <c r="X41" s="857" t="s">
        <v>1436</v>
      </c>
      <c r="Y41" s="857" t="s">
        <v>1437</v>
      </c>
      <c r="Z41" s="857" t="s">
        <v>1438</v>
      </c>
      <c r="AA41" s="857" t="s">
        <v>1439</v>
      </c>
      <c r="AB41" s="857" t="s">
        <v>1440</v>
      </c>
      <c r="AC41" s="857" t="s">
        <v>1157</v>
      </c>
      <c r="AD41" s="857" t="s">
        <v>1192</v>
      </c>
      <c r="AE41" s="852" t="s">
        <v>1441</v>
      </c>
      <c r="AF41" s="874" t="s">
        <v>1285</v>
      </c>
      <c r="AG41" s="885" t="s">
        <v>1161</v>
      </c>
    </row>
    <row r="42" spans="1:33" s="818" customFormat="1" ht="77.25" customHeight="1">
      <c r="A42" s="846">
        <v>27</v>
      </c>
      <c r="B42" s="852" t="s">
        <v>1442</v>
      </c>
      <c r="C42" s="838" t="s">
        <v>1401</v>
      </c>
      <c r="D42" s="838" t="s">
        <v>1443</v>
      </c>
      <c r="E42" s="839" t="s">
        <v>34</v>
      </c>
      <c r="F42" s="839">
        <v>20000</v>
      </c>
      <c r="G42" s="839">
        <v>4000</v>
      </c>
      <c r="H42" s="839">
        <v>6000</v>
      </c>
      <c r="I42" s="839"/>
      <c r="J42" s="839"/>
      <c r="K42" s="839"/>
      <c r="L42" s="839"/>
      <c r="M42" s="839"/>
      <c r="N42" s="839"/>
      <c r="O42" s="856"/>
      <c r="P42" s="838" t="s">
        <v>1444</v>
      </c>
      <c r="Q42" s="867" t="s">
        <v>1445</v>
      </c>
      <c r="R42" s="857"/>
      <c r="S42" s="857"/>
      <c r="T42" s="857"/>
      <c r="U42" s="857"/>
      <c r="V42" s="857"/>
      <c r="W42" s="857"/>
      <c r="X42" s="857"/>
      <c r="Y42" s="857"/>
      <c r="Z42" s="857"/>
      <c r="AA42" s="857"/>
      <c r="AB42" s="857"/>
      <c r="AC42" s="873">
        <v>42979</v>
      </c>
      <c r="AD42" s="873">
        <v>43435</v>
      </c>
      <c r="AE42" s="852" t="s">
        <v>1446</v>
      </c>
      <c r="AF42" s="857" t="s">
        <v>1180</v>
      </c>
      <c r="AG42" s="883" t="s">
        <v>1161</v>
      </c>
    </row>
    <row r="43" spans="1:33" s="820" customFormat="1" ht="81" customHeight="1">
      <c r="A43" s="835">
        <v>28</v>
      </c>
      <c r="B43" s="852" t="s">
        <v>1447</v>
      </c>
      <c r="C43" s="838" t="s">
        <v>1448</v>
      </c>
      <c r="D43" s="838" t="s">
        <v>1449</v>
      </c>
      <c r="E43" s="839" t="s">
        <v>1450</v>
      </c>
      <c r="F43" s="839">
        <v>130000</v>
      </c>
      <c r="G43" s="839">
        <v>30000</v>
      </c>
      <c r="H43" s="839">
        <v>10000</v>
      </c>
      <c r="I43" s="839"/>
      <c r="J43" s="839"/>
      <c r="K43" s="839"/>
      <c r="L43" s="839"/>
      <c r="M43" s="839"/>
      <c r="N43" s="839"/>
      <c r="O43" s="839"/>
      <c r="P43" s="838" t="s">
        <v>1451</v>
      </c>
      <c r="Q43" s="867" t="s">
        <v>1452</v>
      </c>
      <c r="R43" s="857"/>
      <c r="S43" s="857"/>
      <c r="T43" s="857"/>
      <c r="U43" s="857"/>
      <c r="V43" s="857"/>
      <c r="W43" s="857"/>
      <c r="X43" s="857"/>
      <c r="Y43" s="857"/>
      <c r="Z43" s="857"/>
      <c r="AA43" s="857"/>
      <c r="AB43" s="857"/>
      <c r="AC43" s="873">
        <v>42184</v>
      </c>
      <c r="AD43" s="873">
        <v>43374</v>
      </c>
      <c r="AE43" s="852" t="s">
        <v>1453</v>
      </c>
      <c r="AF43" s="857" t="s">
        <v>1180</v>
      </c>
      <c r="AG43" s="883" t="s">
        <v>1264</v>
      </c>
    </row>
    <row r="44" spans="1:33" s="820" customFormat="1" ht="68.25" customHeight="1">
      <c r="A44" s="846">
        <v>29</v>
      </c>
      <c r="B44" s="852" t="s">
        <v>1454</v>
      </c>
      <c r="C44" s="838" t="s">
        <v>1455</v>
      </c>
      <c r="D44" s="838" t="s">
        <v>1456</v>
      </c>
      <c r="E44" s="839" t="s">
        <v>1457</v>
      </c>
      <c r="F44" s="835">
        <v>100000</v>
      </c>
      <c r="G44" s="835">
        <v>42650</v>
      </c>
      <c r="H44" s="835">
        <v>4000</v>
      </c>
      <c r="I44" s="835"/>
      <c r="J44" s="835"/>
      <c r="K44" s="835"/>
      <c r="L44" s="835">
        <v>2000</v>
      </c>
      <c r="M44" s="838"/>
      <c r="N44" s="838"/>
      <c r="O44" s="838"/>
      <c r="P44" s="838" t="s">
        <v>1458</v>
      </c>
      <c r="Q44" s="838" t="s">
        <v>1459</v>
      </c>
      <c r="R44" s="857" t="s">
        <v>1460</v>
      </c>
      <c r="S44" s="857" t="s">
        <v>1461</v>
      </c>
      <c r="T44" s="857" t="s">
        <v>1460</v>
      </c>
      <c r="U44" s="857" t="s">
        <v>1462</v>
      </c>
      <c r="V44" s="835"/>
      <c r="W44" s="857"/>
      <c r="X44" s="857"/>
      <c r="Y44" s="857"/>
      <c r="Z44" s="857"/>
      <c r="AA44" s="857"/>
      <c r="AB44" s="857"/>
      <c r="AC44" s="873" t="s">
        <v>1463</v>
      </c>
      <c r="AD44" s="873">
        <v>43525</v>
      </c>
      <c r="AE44" s="852" t="s">
        <v>1462</v>
      </c>
      <c r="AF44" s="857" t="s">
        <v>1180</v>
      </c>
      <c r="AG44" s="883" t="s">
        <v>1161</v>
      </c>
    </row>
    <row r="45" spans="1:33" s="820" customFormat="1" ht="119.25" customHeight="1">
      <c r="A45" s="835">
        <v>30</v>
      </c>
      <c r="B45" s="852" t="s">
        <v>1464</v>
      </c>
      <c r="C45" s="838" t="s">
        <v>1465</v>
      </c>
      <c r="D45" s="838" t="s">
        <v>1466</v>
      </c>
      <c r="E45" s="839" t="s">
        <v>239</v>
      </c>
      <c r="F45" s="835">
        <v>213000</v>
      </c>
      <c r="G45" s="835">
        <v>15000</v>
      </c>
      <c r="H45" s="835">
        <v>80000</v>
      </c>
      <c r="I45" s="835"/>
      <c r="J45" s="835"/>
      <c r="K45" s="835"/>
      <c r="L45" s="835"/>
      <c r="M45" s="838"/>
      <c r="N45" s="838"/>
      <c r="O45" s="838"/>
      <c r="P45" s="838" t="s">
        <v>1467</v>
      </c>
      <c r="Q45" s="838" t="s">
        <v>1468</v>
      </c>
      <c r="R45" s="857"/>
      <c r="S45" s="857"/>
      <c r="T45" s="857"/>
      <c r="U45" s="857"/>
      <c r="V45" s="835"/>
      <c r="W45" s="857"/>
      <c r="X45" s="857"/>
      <c r="Y45" s="857"/>
      <c r="Z45" s="857"/>
      <c r="AA45" s="857"/>
      <c r="AB45" s="857"/>
      <c r="AC45" s="873">
        <v>42917</v>
      </c>
      <c r="AD45" s="873">
        <v>44713</v>
      </c>
      <c r="AE45" s="852" t="s">
        <v>1469</v>
      </c>
      <c r="AF45" s="857" t="s">
        <v>1381</v>
      </c>
      <c r="AG45" s="883" t="s">
        <v>1264</v>
      </c>
    </row>
    <row r="46" spans="1:33" s="664" customFormat="1" ht="54.75" customHeight="1">
      <c r="A46" s="682">
        <v>31</v>
      </c>
      <c r="B46" s="843" t="s">
        <v>1470</v>
      </c>
      <c r="C46" s="844" t="s">
        <v>1471</v>
      </c>
      <c r="D46" s="853" t="s">
        <v>1472</v>
      </c>
      <c r="E46" s="854" t="s">
        <v>233</v>
      </c>
      <c r="F46" s="854">
        <v>200000</v>
      </c>
      <c r="G46" s="854">
        <v>10000</v>
      </c>
      <c r="H46" s="854">
        <v>20000</v>
      </c>
      <c r="I46" s="854"/>
      <c r="J46" s="854"/>
      <c r="K46" s="854"/>
      <c r="L46" s="854"/>
      <c r="M46" s="854"/>
      <c r="N46" s="854"/>
      <c r="O46" s="864"/>
      <c r="P46" s="853" t="s">
        <v>1473</v>
      </c>
      <c r="Q46" s="855" t="s">
        <v>1474</v>
      </c>
      <c r="R46" s="759"/>
      <c r="S46" s="759"/>
      <c r="T46" s="759"/>
      <c r="U46" s="759"/>
      <c r="V46" s="759"/>
      <c r="W46" s="759"/>
      <c r="X46" s="759"/>
      <c r="Y46" s="759"/>
      <c r="Z46" s="759"/>
      <c r="AA46" s="759"/>
      <c r="AB46" s="759"/>
      <c r="AC46" s="879">
        <v>43040</v>
      </c>
      <c r="AD46" s="879">
        <v>43770</v>
      </c>
      <c r="AE46" s="758" t="s">
        <v>1475</v>
      </c>
      <c r="AF46" s="488" t="s">
        <v>1194</v>
      </c>
      <c r="AG46" s="884" t="s">
        <v>1264</v>
      </c>
    </row>
    <row r="47" spans="1:33" s="697" customFormat="1" ht="118.5" customHeight="1">
      <c r="A47" s="835">
        <v>32</v>
      </c>
      <c r="B47" s="841" t="s">
        <v>1476</v>
      </c>
      <c r="C47" s="838" t="s">
        <v>1477</v>
      </c>
      <c r="D47" s="838" t="s">
        <v>1478</v>
      </c>
      <c r="E47" s="839" t="s">
        <v>1479</v>
      </c>
      <c r="F47" s="839">
        <v>300000</v>
      </c>
      <c r="G47" s="839">
        <v>0</v>
      </c>
      <c r="H47" s="839">
        <v>5000</v>
      </c>
      <c r="I47" s="839"/>
      <c r="J47" s="839"/>
      <c r="K47" s="839"/>
      <c r="L47" s="839"/>
      <c r="M47" s="839"/>
      <c r="N47" s="839"/>
      <c r="O47" s="856"/>
      <c r="P47" s="838" t="s">
        <v>1480</v>
      </c>
      <c r="Q47" s="838" t="s">
        <v>1481</v>
      </c>
      <c r="R47" s="835"/>
      <c r="S47" s="835"/>
      <c r="T47" s="835"/>
      <c r="U47" s="835"/>
      <c r="V47" s="835"/>
      <c r="W47" s="835"/>
      <c r="X47" s="835"/>
      <c r="Y47" s="835"/>
      <c r="Z47" s="835"/>
      <c r="AA47" s="835"/>
      <c r="AB47" s="835"/>
      <c r="AC47" s="835" t="s">
        <v>1158</v>
      </c>
      <c r="AD47" s="835" t="s">
        <v>1168</v>
      </c>
      <c r="AE47" s="841" t="s">
        <v>1482</v>
      </c>
      <c r="AF47" s="857" t="s">
        <v>1285</v>
      </c>
      <c r="AG47" s="883" t="s">
        <v>1264</v>
      </c>
    </row>
    <row r="48" spans="1:33" s="697" customFormat="1" ht="84.75" customHeight="1">
      <c r="A48" s="846">
        <v>33</v>
      </c>
      <c r="B48" s="841" t="s">
        <v>1483</v>
      </c>
      <c r="C48" s="838" t="s">
        <v>1484</v>
      </c>
      <c r="D48" s="838" t="s">
        <v>1485</v>
      </c>
      <c r="E48" s="839" t="s">
        <v>672</v>
      </c>
      <c r="F48" s="839">
        <v>261000</v>
      </c>
      <c r="G48" s="839">
        <v>0</v>
      </c>
      <c r="H48" s="839">
        <v>5000</v>
      </c>
      <c r="I48" s="839"/>
      <c r="J48" s="839"/>
      <c r="K48" s="839"/>
      <c r="L48" s="839"/>
      <c r="M48" s="839"/>
      <c r="N48" s="839"/>
      <c r="O48" s="856"/>
      <c r="P48" s="838" t="s">
        <v>1480</v>
      </c>
      <c r="Q48" s="838" t="s">
        <v>1486</v>
      </c>
      <c r="R48" s="835"/>
      <c r="S48" s="835"/>
      <c r="T48" s="835"/>
      <c r="U48" s="835"/>
      <c r="V48" s="835"/>
      <c r="W48" s="835"/>
      <c r="X48" s="835"/>
      <c r="Y48" s="835"/>
      <c r="Z48" s="835"/>
      <c r="AA48" s="835"/>
      <c r="AB48" s="835"/>
      <c r="AC48" s="835" t="s">
        <v>1158</v>
      </c>
      <c r="AD48" s="835" t="s">
        <v>1168</v>
      </c>
      <c r="AE48" s="841" t="s">
        <v>1487</v>
      </c>
      <c r="AF48" s="857" t="s">
        <v>1285</v>
      </c>
      <c r="AG48" s="883" t="s">
        <v>1264</v>
      </c>
    </row>
    <row r="49" spans="1:33" s="821" customFormat="1" ht="119.25" customHeight="1">
      <c r="A49" s="673">
        <v>34</v>
      </c>
      <c r="B49" s="675" t="s">
        <v>1488</v>
      </c>
      <c r="C49" s="680" t="s">
        <v>1489</v>
      </c>
      <c r="D49" s="680" t="s">
        <v>1490</v>
      </c>
      <c r="E49" s="678" t="s">
        <v>883</v>
      </c>
      <c r="F49" s="678">
        <v>200000</v>
      </c>
      <c r="G49" s="678">
        <f>6900+8000</f>
        <v>14900</v>
      </c>
      <c r="H49" s="673">
        <v>10000</v>
      </c>
      <c r="I49" s="678"/>
      <c r="J49" s="678"/>
      <c r="K49" s="678"/>
      <c r="L49" s="678"/>
      <c r="M49" s="678"/>
      <c r="N49" s="678"/>
      <c r="O49" s="678"/>
      <c r="P49" s="680" t="s">
        <v>1491</v>
      </c>
      <c r="Q49" s="500" t="s">
        <v>1492</v>
      </c>
      <c r="R49" s="488"/>
      <c r="S49" s="488"/>
      <c r="T49" s="488"/>
      <c r="U49" s="488"/>
      <c r="V49" s="488"/>
      <c r="W49" s="488"/>
      <c r="X49" s="488"/>
      <c r="Y49" s="488"/>
      <c r="Z49" s="488"/>
      <c r="AA49" s="488"/>
      <c r="AB49" s="488"/>
      <c r="AC49" s="773">
        <v>42735</v>
      </c>
      <c r="AD49" s="773">
        <v>44197</v>
      </c>
      <c r="AE49" s="490" t="s">
        <v>1493</v>
      </c>
      <c r="AF49" s="488" t="s">
        <v>1180</v>
      </c>
      <c r="AG49" s="884" t="s">
        <v>1161</v>
      </c>
    </row>
    <row r="50" spans="1:33" s="697" customFormat="1" ht="87.75" customHeight="1">
      <c r="A50" s="846">
        <v>35</v>
      </c>
      <c r="B50" s="841" t="s">
        <v>1494</v>
      </c>
      <c r="C50" s="838" t="s">
        <v>1495</v>
      </c>
      <c r="D50" s="838" t="s">
        <v>1496</v>
      </c>
      <c r="E50" s="839" t="s">
        <v>253</v>
      </c>
      <c r="F50" s="839">
        <v>42000</v>
      </c>
      <c r="G50" s="839">
        <v>0</v>
      </c>
      <c r="H50" s="839">
        <v>19400</v>
      </c>
      <c r="I50" s="839"/>
      <c r="J50" s="839"/>
      <c r="K50" s="839"/>
      <c r="L50" s="839"/>
      <c r="M50" s="839"/>
      <c r="N50" s="839"/>
      <c r="O50" s="856"/>
      <c r="P50" s="838" t="s">
        <v>1497</v>
      </c>
      <c r="Q50" s="838" t="s">
        <v>1498</v>
      </c>
      <c r="R50" s="835"/>
      <c r="S50" s="835"/>
      <c r="T50" s="835"/>
      <c r="U50" s="835"/>
      <c r="V50" s="835"/>
      <c r="W50" s="835"/>
      <c r="X50" s="835"/>
      <c r="Y50" s="835"/>
      <c r="Z50" s="835"/>
      <c r="AA50" s="835"/>
      <c r="AB50" s="835"/>
      <c r="AC50" s="873">
        <v>43160</v>
      </c>
      <c r="AD50" s="873">
        <v>43862</v>
      </c>
      <c r="AE50" s="841" t="s">
        <v>1499</v>
      </c>
      <c r="AF50" s="857" t="s">
        <v>1381</v>
      </c>
      <c r="AG50" s="883" t="s">
        <v>1264</v>
      </c>
    </row>
    <row r="51" spans="1:33" s="821" customFormat="1" ht="52.5" customHeight="1">
      <c r="A51" s="673">
        <v>36</v>
      </c>
      <c r="B51" s="675" t="s">
        <v>1500</v>
      </c>
      <c r="C51" s="680" t="s">
        <v>1501</v>
      </c>
      <c r="D51" s="680" t="s">
        <v>1502</v>
      </c>
      <c r="E51" s="678" t="s">
        <v>233</v>
      </c>
      <c r="F51" s="678">
        <v>40000</v>
      </c>
      <c r="G51" s="678">
        <v>5000</v>
      </c>
      <c r="H51" s="673">
        <v>15000</v>
      </c>
      <c r="I51" s="678"/>
      <c r="J51" s="678"/>
      <c r="K51" s="678"/>
      <c r="L51" s="678"/>
      <c r="M51" s="678"/>
      <c r="N51" s="678"/>
      <c r="O51" s="678"/>
      <c r="P51" s="680" t="s">
        <v>1503</v>
      </c>
      <c r="Q51" s="500" t="s">
        <v>1504</v>
      </c>
      <c r="R51" s="488"/>
      <c r="S51" s="488"/>
      <c r="T51" s="488"/>
      <c r="U51" s="488"/>
      <c r="V51" s="488"/>
      <c r="W51" s="488"/>
      <c r="X51" s="488"/>
      <c r="Y51" s="488"/>
      <c r="Z51" s="488"/>
      <c r="AA51" s="488"/>
      <c r="AB51" s="488"/>
      <c r="AC51" s="773">
        <v>43040</v>
      </c>
      <c r="AD51" s="773">
        <v>43435</v>
      </c>
      <c r="AE51" s="490" t="s">
        <v>1505</v>
      </c>
      <c r="AF51" s="488" t="s">
        <v>1399</v>
      </c>
      <c r="AG51" s="884" t="s">
        <v>1264</v>
      </c>
    </row>
    <row r="52" spans="1:33" s="822" customFormat="1" ht="60.75" customHeight="1">
      <c r="A52" s="846">
        <v>37</v>
      </c>
      <c r="B52" s="841" t="s">
        <v>1506</v>
      </c>
      <c r="C52" s="838" t="s">
        <v>1507</v>
      </c>
      <c r="D52" s="838" t="s">
        <v>1508</v>
      </c>
      <c r="E52" s="839" t="s">
        <v>64</v>
      </c>
      <c r="F52" s="839">
        <v>80000</v>
      </c>
      <c r="G52" s="839">
        <v>5000</v>
      </c>
      <c r="H52" s="835">
        <v>10000</v>
      </c>
      <c r="I52" s="839"/>
      <c r="J52" s="839"/>
      <c r="K52" s="839"/>
      <c r="L52" s="839"/>
      <c r="M52" s="839"/>
      <c r="N52" s="839"/>
      <c r="O52" s="839"/>
      <c r="P52" s="838" t="s">
        <v>1509</v>
      </c>
      <c r="Q52" s="867" t="s">
        <v>1510</v>
      </c>
      <c r="R52" s="857"/>
      <c r="S52" s="857"/>
      <c r="T52" s="857"/>
      <c r="U52" s="857"/>
      <c r="V52" s="857"/>
      <c r="W52" s="857"/>
      <c r="X52" s="857"/>
      <c r="Y52" s="857"/>
      <c r="Z52" s="857"/>
      <c r="AA52" s="857"/>
      <c r="AB52" s="857"/>
      <c r="AC52" s="873">
        <v>43009</v>
      </c>
      <c r="AD52" s="873">
        <v>43800</v>
      </c>
      <c r="AE52" s="852" t="s">
        <v>1511</v>
      </c>
      <c r="AF52" s="857" t="s">
        <v>1381</v>
      </c>
      <c r="AG52" s="883" t="s">
        <v>1512</v>
      </c>
    </row>
    <row r="53" spans="1:33" s="697" customFormat="1" ht="72.75" customHeight="1">
      <c r="A53" s="835">
        <v>38</v>
      </c>
      <c r="B53" s="841" t="s">
        <v>597</v>
      </c>
      <c r="C53" s="838" t="s">
        <v>1513</v>
      </c>
      <c r="D53" s="838" t="s">
        <v>1514</v>
      </c>
      <c r="E53" s="839" t="s">
        <v>1515</v>
      </c>
      <c r="F53" s="839">
        <v>600000</v>
      </c>
      <c r="G53" s="839">
        <v>150000</v>
      </c>
      <c r="H53" s="839">
        <v>100000</v>
      </c>
      <c r="I53" s="839"/>
      <c r="J53" s="839"/>
      <c r="K53" s="839"/>
      <c r="L53" s="839">
        <v>100000</v>
      </c>
      <c r="M53" s="839"/>
      <c r="N53" s="839"/>
      <c r="O53" s="839"/>
      <c r="P53" s="838" t="s">
        <v>600</v>
      </c>
      <c r="Q53" s="867" t="s">
        <v>601</v>
      </c>
      <c r="R53" s="857"/>
      <c r="S53" s="857"/>
      <c r="T53" s="857"/>
      <c r="U53" s="857"/>
      <c r="V53" s="857"/>
      <c r="W53" s="857"/>
      <c r="X53" s="857"/>
      <c r="Y53" s="857"/>
      <c r="Z53" s="857"/>
      <c r="AA53" s="857"/>
      <c r="AB53" s="857"/>
      <c r="AC53" s="873" t="s">
        <v>1516</v>
      </c>
      <c r="AD53" s="873" t="s">
        <v>1192</v>
      </c>
      <c r="AE53" s="852" t="s">
        <v>1517</v>
      </c>
      <c r="AF53" s="840" t="s">
        <v>1415</v>
      </c>
      <c r="AG53" s="883" t="s">
        <v>1161</v>
      </c>
    </row>
    <row r="54" spans="1:33" s="664" customFormat="1" ht="100.5" customHeight="1">
      <c r="A54" s="682">
        <v>39</v>
      </c>
      <c r="B54" s="490" t="s">
        <v>1518</v>
      </c>
      <c r="C54" s="680" t="s">
        <v>1519</v>
      </c>
      <c r="D54" s="855" t="s">
        <v>1520</v>
      </c>
      <c r="E54" s="854" t="s">
        <v>64</v>
      </c>
      <c r="F54" s="854">
        <v>5500</v>
      </c>
      <c r="G54" s="854">
        <v>1500</v>
      </c>
      <c r="H54" s="854">
        <v>2000</v>
      </c>
      <c r="I54" s="854"/>
      <c r="J54" s="854"/>
      <c r="K54" s="854"/>
      <c r="L54" s="854">
        <v>2000</v>
      </c>
      <c r="M54" s="854"/>
      <c r="N54" s="854"/>
      <c r="O54" s="864"/>
      <c r="P54" s="853" t="s">
        <v>1521</v>
      </c>
      <c r="Q54" s="853" t="s">
        <v>1522</v>
      </c>
      <c r="R54" s="759">
        <v>32.5</v>
      </c>
      <c r="S54" s="759">
        <v>32.5</v>
      </c>
      <c r="T54" s="759" t="s">
        <v>95</v>
      </c>
      <c r="U54" s="759" t="s">
        <v>95</v>
      </c>
      <c r="V54" s="759" t="s">
        <v>95</v>
      </c>
      <c r="W54" s="759" t="s">
        <v>95</v>
      </c>
      <c r="X54" s="759" t="s">
        <v>1523</v>
      </c>
      <c r="Y54" s="759" t="s">
        <v>1524</v>
      </c>
      <c r="Z54" s="759" t="s">
        <v>1525</v>
      </c>
      <c r="AA54" s="759" t="s">
        <v>1526</v>
      </c>
      <c r="AB54" s="759" t="s">
        <v>1527</v>
      </c>
      <c r="AC54" s="880">
        <v>42887</v>
      </c>
      <c r="AD54" s="880">
        <v>43617</v>
      </c>
      <c r="AE54" s="758" t="s">
        <v>1528</v>
      </c>
      <c r="AF54" s="488" t="s">
        <v>1529</v>
      </c>
      <c r="AG54" s="884" t="s">
        <v>1161</v>
      </c>
    </row>
    <row r="55" spans="1:33" s="817" customFormat="1" ht="33.75" customHeight="1">
      <c r="A55" s="1161" t="s">
        <v>1530</v>
      </c>
      <c r="B55" s="1162"/>
      <c r="C55" s="831"/>
      <c r="D55" s="834"/>
      <c r="E55" s="832"/>
      <c r="F55" s="672">
        <f>SUM(F56:F60)</f>
        <v>90490.7</v>
      </c>
      <c r="G55" s="672">
        <f>SUM(G56:G60)</f>
        <v>16300</v>
      </c>
      <c r="H55" s="672">
        <f>SUM(H56:H60)</f>
        <v>34686</v>
      </c>
      <c r="I55" s="832"/>
      <c r="J55" s="832"/>
      <c r="K55" s="832"/>
      <c r="L55" s="832"/>
      <c r="M55" s="832"/>
      <c r="N55" s="832"/>
      <c r="O55" s="832"/>
      <c r="P55" s="834"/>
      <c r="Q55" s="866"/>
      <c r="R55" s="865"/>
      <c r="S55" s="865"/>
      <c r="T55" s="865"/>
      <c r="U55" s="865"/>
      <c r="V55" s="865"/>
      <c r="W55" s="865"/>
      <c r="X55" s="865"/>
      <c r="Y55" s="865"/>
      <c r="Z55" s="865"/>
      <c r="AA55" s="865"/>
      <c r="AB55" s="865"/>
      <c r="AC55" s="865"/>
      <c r="AD55" s="865"/>
      <c r="AE55" s="871"/>
      <c r="AF55" s="872"/>
      <c r="AG55" s="882"/>
    </row>
    <row r="56" spans="1:33" s="822" customFormat="1" ht="57.75" customHeight="1">
      <c r="A56" s="835">
        <v>40</v>
      </c>
      <c r="B56" s="841" t="s">
        <v>1531</v>
      </c>
      <c r="C56" s="838" t="s">
        <v>1532</v>
      </c>
      <c r="D56" s="838" t="s">
        <v>1533</v>
      </c>
      <c r="E56" s="839" t="s">
        <v>64</v>
      </c>
      <c r="F56" s="839">
        <v>2380.6999999999998</v>
      </c>
      <c r="G56" s="839">
        <v>800</v>
      </c>
      <c r="H56" s="835">
        <v>1300</v>
      </c>
      <c r="I56" s="839"/>
      <c r="J56" s="839"/>
      <c r="K56" s="839"/>
      <c r="L56" s="839"/>
      <c r="M56" s="839"/>
      <c r="N56" s="839"/>
      <c r="O56" s="839"/>
      <c r="P56" s="838" t="s">
        <v>89</v>
      </c>
      <c r="Q56" s="867" t="s">
        <v>1534</v>
      </c>
      <c r="R56" s="857"/>
      <c r="S56" s="857"/>
      <c r="T56" s="857"/>
      <c r="U56" s="857"/>
      <c r="V56" s="857"/>
      <c r="W56" s="857"/>
      <c r="X56" s="857"/>
      <c r="Y56" s="857"/>
      <c r="Z56" s="857"/>
      <c r="AA56" s="857"/>
      <c r="AB56" s="857"/>
      <c r="AC56" s="873">
        <v>43252</v>
      </c>
      <c r="AD56" s="873">
        <v>43678</v>
      </c>
      <c r="AE56" s="852" t="s">
        <v>1535</v>
      </c>
      <c r="AF56" s="857" t="s">
        <v>1536</v>
      </c>
      <c r="AG56" s="883" t="s">
        <v>1264</v>
      </c>
    </row>
    <row r="57" spans="1:33" s="822" customFormat="1" ht="64.5" customHeight="1">
      <c r="A57" s="835">
        <v>41</v>
      </c>
      <c r="B57" s="841" t="s">
        <v>1537</v>
      </c>
      <c r="C57" s="838" t="s">
        <v>1538</v>
      </c>
      <c r="D57" s="838" t="s">
        <v>1539</v>
      </c>
      <c r="E57" s="839" t="s">
        <v>64</v>
      </c>
      <c r="F57" s="839">
        <v>43300</v>
      </c>
      <c r="G57" s="839">
        <v>12000</v>
      </c>
      <c r="H57" s="835">
        <v>20000</v>
      </c>
      <c r="I57" s="839"/>
      <c r="J57" s="839"/>
      <c r="K57" s="839"/>
      <c r="L57" s="839"/>
      <c r="M57" s="839"/>
      <c r="N57" s="839"/>
      <c r="O57" s="839"/>
      <c r="P57" s="838" t="s">
        <v>89</v>
      </c>
      <c r="Q57" s="867" t="s">
        <v>1540</v>
      </c>
      <c r="R57" s="857"/>
      <c r="S57" s="857"/>
      <c r="T57" s="857"/>
      <c r="U57" s="857"/>
      <c r="V57" s="857"/>
      <c r="W57" s="857"/>
      <c r="X57" s="857"/>
      <c r="Y57" s="857"/>
      <c r="Z57" s="857"/>
      <c r="AA57" s="857"/>
      <c r="AB57" s="857"/>
      <c r="AC57" s="873">
        <v>43009</v>
      </c>
      <c r="AD57" s="873">
        <v>43709</v>
      </c>
      <c r="AE57" s="852" t="s">
        <v>1541</v>
      </c>
      <c r="AF57" s="857" t="s">
        <v>880</v>
      </c>
      <c r="AG57" s="883" t="s">
        <v>1161</v>
      </c>
    </row>
    <row r="58" spans="1:33" s="697" customFormat="1" ht="60" customHeight="1">
      <c r="A58" s="835">
        <v>42</v>
      </c>
      <c r="B58" s="841" t="s">
        <v>681</v>
      </c>
      <c r="C58" s="838" t="s">
        <v>1542</v>
      </c>
      <c r="D58" s="838" t="s">
        <v>1543</v>
      </c>
      <c r="E58" s="839" t="s">
        <v>64</v>
      </c>
      <c r="F58" s="839">
        <v>19723</v>
      </c>
      <c r="G58" s="839">
        <v>500</v>
      </c>
      <c r="H58" s="839">
        <v>8886</v>
      </c>
      <c r="I58" s="839"/>
      <c r="J58" s="839">
        <v>5886</v>
      </c>
      <c r="K58" s="839">
        <v>5777</v>
      </c>
      <c r="L58" s="839"/>
      <c r="M58" s="839"/>
      <c r="N58" s="839"/>
      <c r="O58" s="839">
        <v>223</v>
      </c>
      <c r="P58" s="838" t="s">
        <v>89</v>
      </c>
      <c r="Q58" s="867" t="s">
        <v>1544</v>
      </c>
      <c r="R58" s="857"/>
      <c r="S58" s="857"/>
      <c r="T58" s="857"/>
      <c r="U58" s="857"/>
      <c r="V58" s="857"/>
      <c r="W58" s="857"/>
      <c r="X58" s="857" t="s">
        <v>1545</v>
      </c>
      <c r="Y58" s="857" t="s">
        <v>1546</v>
      </c>
      <c r="Z58" s="857" t="s">
        <v>1547</v>
      </c>
      <c r="AA58" s="857" t="s">
        <v>1548</v>
      </c>
      <c r="AB58" s="857" t="s">
        <v>1549</v>
      </c>
      <c r="AC58" s="873" t="s">
        <v>1158</v>
      </c>
      <c r="AD58" s="873" t="s">
        <v>1168</v>
      </c>
      <c r="AE58" s="852" t="s">
        <v>1550</v>
      </c>
      <c r="AF58" s="874" t="s">
        <v>1415</v>
      </c>
      <c r="AG58" s="883" t="s">
        <v>1264</v>
      </c>
    </row>
    <row r="59" spans="1:33" s="697" customFormat="1" ht="60" customHeight="1">
      <c r="A59" s="835">
        <v>43</v>
      </c>
      <c r="B59" s="841" t="s">
        <v>1551</v>
      </c>
      <c r="C59" s="838" t="s">
        <v>1552</v>
      </c>
      <c r="D59" s="838" t="s">
        <v>1553</v>
      </c>
      <c r="E59" s="839" t="s">
        <v>883</v>
      </c>
      <c r="F59" s="839">
        <v>7087</v>
      </c>
      <c r="G59" s="839">
        <v>1700</v>
      </c>
      <c r="H59" s="839">
        <v>2500</v>
      </c>
      <c r="I59" s="839"/>
      <c r="J59" s="839"/>
      <c r="K59" s="839"/>
      <c r="L59" s="839"/>
      <c r="M59" s="839"/>
      <c r="N59" s="839"/>
      <c r="O59" s="839"/>
      <c r="P59" s="838" t="s">
        <v>1554</v>
      </c>
      <c r="Q59" s="867" t="s">
        <v>1544</v>
      </c>
      <c r="R59" s="857"/>
      <c r="S59" s="857"/>
      <c r="T59" s="857"/>
      <c r="U59" s="857"/>
      <c r="V59" s="857"/>
      <c r="W59" s="857"/>
      <c r="X59" s="857"/>
      <c r="Y59" s="857"/>
      <c r="Z59" s="857"/>
      <c r="AA59" s="857"/>
      <c r="AB59" s="857"/>
      <c r="AC59" s="873">
        <v>42917</v>
      </c>
      <c r="AD59" s="873" t="s">
        <v>1192</v>
      </c>
      <c r="AE59" s="852" t="s">
        <v>1555</v>
      </c>
      <c r="AF59" s="874" t="s">
        <v>1556</v>
      </c>
      <c r="AG59" s="883" t="s">
        <v>1264</v>
      </c>
    </row>
    <row r="60" spans="1:33" s="697" customFormat="1" ht="69.75" customHeight="1">
      <c r="A60" s="835">
        <v>44</v>
      </c>
      <c r="B60" s="841" t="s">
        <v>1557</v>
      </c>
      <c r="C60" s="838" t="s">
        <v>1558</v>
      </c>
      <c r="D60" s="838" t="s">
        <v>1559</v>
      </c>
      <c r="E60" s="839" t="s">
        <v>233</v>
      </c>
      <c r="F60" s="839">
        <v>18000</v>
      </c>
      <c r="G60" s="839">
        <v>1300</v>
      </c>
      <c r="H60" s="839">
        <v>2000</v>
      </c>
      <c r="I60" s="839"/>
      <c r="J60" s="839"/>
      <c r="K60" s="839"/>
      <c r="L60" s="839"/>
      <c r="M60" s="839"/>
      <c r="N60" s="839"/>
      <c r="O60" s="839"/>
      <c r="P60" s="835" t="s">
        <v>457</v>
      </c>
      <c r="Q60" s="867" t="s">
        <v>1544</v>
      </c>
      <c r="R60" s="857"/>
      <c r="S60" s="857"/>
      <c r="T60" s="857"/>
      <c r="U60" s="857"/>
      <c r="V60" s="857"/>
      <c r="W60" s="857"/>
      <c r="X60" s="857"/>
      <c r="Y60" s="857"/>
      <c r="Z60" s="857"/>
      <c r="AA60" s="857"/>
      <c r="AB60" s="857"/>
      <c r="AC60" s="873">
        <v>42979</v>
      </c>
      <c r="AD60" s="873" t="s">
        <v>1216</v>
      </c>
      <c r="AE60" s="852" t="s">
        <v>1560</v>
      </c>
      <c r="AF60" s="874" t="s">
        <v>1556</v>
      </c>
      <c r="AG60" s="883" t="s">
        <v>1264</v>
      </c>
    </row>
  </sheetData>
  <mergeCells count="32">
    <mergeCell ref="A38:B38"/>
    <mergeCell ref="A55:B55"/>
    <mergeCell ref="A3:A6"/>
    <mergeCell ref="A27:A29"/>
    <mergeCell ref="A30:A31"/>
    <mergeCell ref="A32:A35"/>
    <mergeCell ref="B27:B29"/>
    <mergeCell ref="B30:B31"/>
    <mergeCell ref="B32:B35"/>
    <mergeCell ref="D3:D6"/>
    <mergeCell ref="A2:AG2"/>
    <mergeCell ref="I5:O5"/>
    <mergeCell ref="A7:B7"/>
    <mergeCell ref="A8:B8"/>
    <mergeCell ref="B3:B6"/>
    <mergeCell ref="C3:C6"/>
    <mergeCell ref="R3:S4"/>
    <mergeCell ref="T3:U4"/>
    <mergeCell ref="V3:W4"/>
    <mergeCell ref="X3:AB4"/>
    <mergeCell ref="E3:E6"/>
    <mergeCell ref="F3:F6"/>
    <mergeCell ref="G3:G6"/>
    <mergeCell ref="H5:H6"/>
    <mergeCell ref="P5:P6"/>
    <mergeCell ref="AF3:AF6"/>
    <mergeCell ref="AG3:AG6"/>
    <mergeCell ref="Q5:Q6"/>
    <mergeCell ref="H3:Q4"/>
    <mergeCell ref="AC3:AC6"/>
    <mergeCell ref="AD3:AD6"/>
    <mergeCell ref="AE3:AE6"/>
  </mergeCells>
  <phoneticPr fontId="47" type="noConversion"/>
  <pageMargins left="0.7" right="0.7" top="0.75" bottom="0.75" header="0.3" footer="0.3"/>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21</vt:i4>
      </vt:variant>
      <vt:variant>
        <vt:lpstr>命名范围</vt:lpstr>
      </vt:variant>
      <vt:variant>
        <vt:i4>4</vt:i4>
      </vt:variant>
    </vt:vector>
  </HeadingPairs>
  <TitlesOfParts>
    <vt:vector size="25" baseType="lpstr">
      <vt:lpstr>正式项目</vt:lpstr>
      <vt:lpstr>预备项目</vt:lpstr>
      <vt:lpstr>与2017年计划对比</vt:lpstr>
      <vt:lpstr>汇总表（分行业）</vt:lpstr>
      <vt:lpstr>汇总表（责任单位一）</vt:lpstr>
      <vt:lpstr>汇总表（责任单位二）</vt:lpstr>
      <vt:lpstr>汇总表（建设阶段）</vt:lpstr>
      <vt:lpstr>汇总表（按年度投资计划）</vt:lpstr>
      <vt:lpstr>省重点正式</vt:lpstr>
      <vt:lpstr>省重点预备</vt:lpstr>
      <vt:lpstr>2017年市重点正式</vt:lpstr>
      <vt:lpstr>2017年市重点预备</vt:lpstr>
      <vt:lpstr>2017市重点（调整后）</vt:lpstr>
      <vt:lpstr>2017年市重点进展(调整前)</vt:lpstr>
      <vt:lpstr>市建管中心</vt:lpstr>
      <vt:lpstr>Sheet1</vt:lpstr>
      <vt:lpstr>前三季度招商项目</vt:lpstr>
      <vt:lpstr>Sheet2</vt:lpstr>
      <vt:lpstr>市住建局</vt:lpstr>
      <vt:lpstr>1125城建计划</vt:lpstr>
      <vt:lpstr>参考-11月进度</vt:lpstr>
      <vt:lpstr>预备项目!Print_Area</vt:lpstr>
      <vt:lpstr>正式项目!Print_Area</vt:lpstr>
      <vt:lpstr>预备项目!Print_Titles</vt:lpstr>
      <vt:lpstr>正式项目!Print_Titles</vt:lpstr>
    </vt:vector>
  </TitlesOfParts>
  <Company>微软</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jujumao</dc:creator>
  <cp:lastModifiedBy>Administrator</cp:lastModifiedBy>
  <cp:revision>1</cp:revision>
  <cp:lastPrinted>2018-01-05T01:02:04Z</cp:lastPrinted>
  <dcterms:created xsi:type="dcterms:W3CDTF">2009-09-22T01:38:22Z</dcterms:created>
  <dcterms:modified xsi:type="dcterms:W3CDTF">2018-05-08T07:57:57Z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2052-10.1.0.7233</vt:lpwstr>
  </property>
</Properties>
</file>